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0065" yWindow="165" windowWidth="9540" windowHeight="8040" tabRatio="717" activeTab="3"/>
  </bookViews>
  <sheets>
    <sheet name="Annexure-III 1 to 3" sheetId="3" r:id="rId1"/>
    <sheet name="Annexure-IV" sheetId="5" r:id="rId2"/>
    <sheet name="Annexure-XIX (CH-I)" sheetId="7" r:id="rId3"/>
    <sheet name="15-16&amp;16-17" sheetId="8" r:id="rId4"/>
    <sheet name="14-15%15-16" sheetId="9" r:id="rId5"/>
    <sheet name="13-14 &amp; 14-15" sheetId="10" r:id="rId6"/>
    <sheet name="12-13&amp; 13-14" sheetId="11" r:id="rId7"/>
  </sheets>
  <externalReferences>
    <externalReference r:id="rId8"/>
  </externalReferences>
  <definedNames>
    <definedName name="_xlnm.Print_Area" localSheetId="6">'12-13&amp; 13-14'!#REF!</definedName>
    <definedName name="_xlnm.Print_Area" localSheetId="5">'13-14 &amp; 14-15'!$A$1:$G$48</definedName>
    <definedName name="_xlnm.Print_Area" localSheetId="4">'14-15%15-16'!$A$1:$G$48</definedName>
    <definedName name="_xlnm.Print_Area" localSheetId="3">'15-16&amp;16-17'!#REF!</definedName>
    <definedName name="_xlnm.Print_Area" localSheetId="0">'Annexure-III 1 to 3'!$A$1:$J$83</definedName>
    <definedName name="_xlnm.Print_Area" localSheetId="1">'Annexure-IV'!$A$1:$G$34</definedName>
    <definedName name="_xlnm.Print_Area" localSheetId="2">'Annexure-XIX (CH-I)'!$A$1:$O$70</definedName>
    <definedName name="_xlnm.Print_Titles" localSheetId="6">'12-13&amp; 13-14'!$8:$8</definedName>
    <definedName name="_xlnm.Print_Titles" localSheetId="5">'13-14 &amp; 14-15'!$8:$8</definedName>
    <definedName name="_xlnm.Print_Titles" localSheetId="4">'14-15%15-16'!$8:$8</definedName>
    <definedName name="_xlnm.Print_Titles" localSheetId="3">'15-16&amp;16-17'!$8:$8</definedName>
  </definedNames>
  <calcPr calcId="125725"/>
</workbook>
</file>

<file path=xl/calcChain.xml><?xml version="1.0" encoding="utf-8"?>
<calcChain xmlns="http://schemas.openxmlformats.org/spreadsheetml/2006/main">
  <c r="E48" i="11"/>
  <c r="L46"/>
  <c r="K46"/>
  <c r="J46"/>
  <c r="I46"/>
  <c r="H46"/>
  <c r="E46"/>
  <c r="F46" s="1"/>
  <c r="C45"/>
  <c r="C47" s="1"/>
  <c r="F44"/>
  <c r="E44"/>
  <c r="E43"/>
  <c r="F42"/>
  <c r="E42"/>
  <c r="E41"/>
  <c r="E40"/>
  <c r="F39"/>
  <c r="E39"/>
  <c r="L38"/>
  <c r="K38"/>
  <c r="J38"/>
  <c r="I38"/>
  <c r="H38"/>
  <c r="E38"/>
  <c r="F38" s="1"/>
  <c r="D38"/>
  <c r="C38"/>
  <c r="E37"/>
  <c r="F37" s="1"/>
  <c r="E36"/>
  <c r="F35"/>
  <c r="E35"/>
  <c r="F34"/>
  <c r="E34"/>
  <c r="F33"/>
  <c r="E33"/>
  <c r="F32"/>
  <c r="E32"/>
  <c r="E31"/>
  <c r="K30"/>
  <c r="E30"/>
  <c r="D30"/>
  <c r="C30"/>
  <c r="E29"/>
  <c r="L28"/>
  <c r="K28"/>
  <c r="J28"/>
  <c r="I28"/>
  <c r="H28"/>
  <c r="E28"/>
  <c r="L27"/>
  <c r="K27"/>
  <c r="J27"/>
  <c r="I27"/>
  <c r="H27"/>
  <c r="E27"/>
  <c r="L26"/>
  <c r="K26"/>
  <c r="J26"/>
  <c r="I26"/>
  <c r="H26"/>
  <c r="F26"/>
  <c r="E26"/>
  <c r="L25"/>
  <c r="K25"/>
  <c r="J25"/>
  <c r="I25"/>
  <c r="H25"/>
  <c r="F25"/>
  <c r="E25"/>
  <c r="L24"/>
  <c r="K24"/>
  <c r="J24"/>
  <c r="I24"/>
  <c r="H24"/>
  <c r="E24"/>
  <c r="F24" s="1"/>
  <c r="L23"/>
  <c r="K23"/>
  <c r="J23"/>
  <c r="I23"/>
  <c r="H23"/>
  <c r="F23"/>
  <c r="E23"/>
  <c r="L22"/>
  <c r="L30" s="1"/>
  <c r="K22"/>
  <c r="J22"/>
  <c r="J30" s="1"/>
  <c r="I22"/>
  <c r="I30" s="1"/>
  <c r="H22"/>
  <c r="H30" s="1"/>
  <c r="F22"/>
  <c r="E22"/>
  <c r="E21"/>
  <c r="E20"/>
  <c r="L19"/>
  <c r="K19"/>
  <c r="J19"/>
  <c r="I19"/>
  <c r="H19"/>
  <c r="F19"/>
  <c r="E19"/>
  <c r="L18"/>
  <c r="K18"/>
  <c r="J18"/>
  <c r="I18"/>
  <c r="H18"/>
  <c r="F18"/>
  <c r="E18"/>
  <c r="E17"/>
  <c r="E16"/>
  <c r="D16"/>
  <c r="D45" s="1"/>
  <c r="C16"/>
  <c r="L15"/>
  <c r="L16" s="1"/>
  <c r="H15"/>
  <c r="H16" s="1"/>
  <c r="F15"/>
  <c r="E15"/>
  <c r="L14"/>
  <c r="K14"/>
  <c r="J14"/>
  <c r="I14"/>
  <c r="H14"/>
  <c r="F14"/>
  <c r="E14"/>
  <c r="E13"/>
  <c r="E12"/>
  <c r="L11"/>
  <c r="L45" s="1"/>
  <c r="L47" s="1"/>
  <c r="K11"/>
  <c r="J11"/>
  <c r="I11"/>
  <c r="H11"/>
  <c r="H45" s="1"/>
  <c r="H47" s="1"/>
  <c r="F11"/>
  <c r="E11"/>
  <c r="E48" i="10"/>
  <c r="L46"/>
  <c r="K46"/>
  <c r="J46"/>
  <c r="I46"/>
  <c r="H46"/>
  <c r="E46"/>
  <c r="F46" s="1"/>
  <c r="C45"/>
  <c r="C47" s="1"/>
  <c r="F44"/>
  <c r="E44"/>
  <c r="E43"/>
  <c r="F42"/>
  <c r="E42"/>
  <c r="E41"/>
  <c r="E40"/>
  <c r="F39"/>
  <c r="E39"/>
  <c r="L38"/>
  <c r="K38"/>
  <c r="J38"/>
  <c r="I38"/>
  <c r="H38"/>
  <c r="E38"/>
  <c r="F38" s="1"/>
  <c r="D38"/>
  <c r="C38"/>
  <c r="E37"/>
  <c r="F37" s="1"/>
  <c r="E36"/>
  <c r="F35"/>
  <c r="E35"/>
  <c r="F34"/>
  <c r="E34"/>
  <c r="F33"/>
  <c r="E33"/>
  <c r="F32"/>
  <c r="E32"/>
  <c r="E31"/>
  <c r="K30"/>
  <c r="F30"/>
  <c r="E30"/>
  <c r="D30"/>
  <c r="C30"/>
  <c r="E29"/>
  <c r="L28"/>
  <c r="K28"/>
  <c r="J28"/>
  <c r="I28"/>
  <c r="H28"/>
  <c r="E28"/>
  <c r="L27"/>
  <c r="K27"/>
  <c r="J27"/>
  <c r="I27"/>
  <c r="H27"/>
  <c r="E27"/>
  <c r="L26"/>
  <c r="K26"/>
  <c r="J26"/>
  <c r="I26"/>
  <c r="H26"/>
  <c r="E26"/>
  <c r="F26" s="1"/>
  <c r="L25"/>
  <c r="K25"/>
  <c r="J25"/>
  <c r="I25"/>
  <c r="H25"/>
  <c r="F25"/>
  <c r="E25"/>
  <c r="L24"/>
  <c r="K24"/>
  <c r="J24"/>
  <c r="I24"/>
  <c r="H24"/>
  <c r="F24"/>
  <c r="E24"/>
  <c r="L23"/>
  <c r="K23"/>
  <c r="J23"/>
  <c r="I23"/>
  <c r="H23"/>
  <c r="E23"/>
  <c r="F23" s="1"/>
  <c r="L22"/>
  <c r="L30" s="1"/>
  <c r="K22"/>
  <c r="J22"/>
  <c r="J30" s="1"/>
  <c r="I22"/>
  <c r="I30" s="1"/>
  <c r="H22"/>
  <c r="H30" s="1"/>
  <c r="F22"/>
  <c r="E22"/>
  <c r="E21"/>
  <c r="E20"/>
  <c r="L19"/>
  <c r="K19"/>
  <c r="J19"/>
  <c r="I19"/>
  <c r="H19"/>
  <c r="E19"/>
  <c r="F19" s="1"/>
  <c r="L18"/>
  <c r="K18"/>
  <c r="J18"/>
  <c r="I18"/>
  <c r="H18"/>
  <c r="E18"/>
  <c r="F18" s="1"/>
  <c r="E17"/>
  <c r="D16"/>
  <c r="D45" s="1"/>
  <c r="C16"/>
  <c r="J15"/>
  <c r="E15"/>
  <c r="F15" s="1"/>
  <c r="L14"/>
  <c r="L15" s="1"/>
  <c r="K14"/>
  <c r="J14"/>
  <c r="J16" s="1"/>
  <c r="I14"/>
  <c r="I15" s="1"/>
  <c r="H14"/>
  <c r="H15" s="1"/>
  <c r="F14"/>
  <c r="E14"/>
  <c r="E13"/>
  <c r="E12"/>
  <c r="L11"/>
  <c r="K11"/>
  <c r="J11"/>
  <c r="I11"/>
  <c r="H11"/>
  <c r="E11"/>
  <c r="F11" s="1"/>
  <c r="E48" i="9"/>
  <c r="L46"/>
  <c r="K46"/>
  <c r="J46"/>
  <c r="I46"/>
  <c r="H46"/>
  <c r="F46"/>
  <c r="E46"/>
  <c r="E44"/>
  <c r="F44" s="1"/>
  <c r="E43"/>
  <c r="F42"/>
  <c r="E42"/>
  <c r="E41"/>
  <c r="E40"/>
  <c r="E39"/>
  <c r="F39" s="1"/>
  <c r="L38"/>
  <c r="K38"/>
  <c r="J38"/>
  <c r="I38"/>
  <c r="H38"/>
  <c r="G38"/>
  <c r="D38"/>
  <c r="E38" s="1"/>
  <c r="C38"/>
  <c r="F37"/>
  <c r="E37"/>
  <c r="E36"/>
  <c r="F35"/>
  <c r="E35"/>
  <c r="E34"/>
  <c r="F34" s="1"/>
  <c r="F33"/>
  <c r="E33"/>
  <c r="E32"/>
  <c r="F32" s="1"/>
  <c r="E31"/>
  <c r="J30"/>
  <c r="G30"/>
  <c r="E30"/>
  <c r="D30"/>
  <c r="C30"/>
  <c r="E29"/>
  <c r="L28"/>
  <c r="K28"/>
  <c r="J28"/>
  <c r="I28"/>
  <c r="H28"/>
  <c r="E28"/>
  <c r="L27"/>
  <c r="K27"/>
  <c r="J27"/>
  <c r="I27"/>
  <c r="H27"/>
  <c r="E27"/>
  <c r="L26"/>
  <c r="K26"/>
  <c r="J26"/>
  <c r="I26"/>
  <c r="H26"/>
  <c r="E26"/>
  <c r="F26" s="1"/>
  <c r="L25"/>
  <c r="K25"/>
  <c r="J25"/>
  <c r="I25"/>
  <c r="H25"/>
  <c r="F25"/>
  <c r="E25"/>
  <c r="L24"/>
  <c r="K24"/>
  <c r="J24"/>
  <c r="I24"/>
  <c r="H24"/>
  <c r="F24"/>
  <c r="E24"/>
  <c r="L23"/>
  <c r="K23"/>
  <c r="J23"/>
  <c r="I23"/>
  <c r="H23"/>
  <c r="E23"/>
  <c r="F23" s="1"/>
  <c r="F30" s="1"/>
  <c r="L22"/>
  <c r="L30" s="1"/>
  <c r="K22"/>
  <c r="K30" s="1"/>
  <c r="J22"/>
  <c r="I22"/>
  <c r="I30" s="1"/>
  <c r="H22"/>
  <c r="H30" s="1"/>
  <c r="F22"/>
  <c r="E22"/>
  <c r="E21"/>
  <c r="E20"/>
  <c r="L19"/>
  <c r="K19"/>
  <c r="J19"/>
  <c r="I19"/>
  <c r="H19"/>
  <c r="E19"/>
  <c r="F19" s="1"/>
  <c r="L18"/>
  <c r="K18"/>
  <c r="J18"/>
  <c r="I18"/>
  <c r="H18"/>
  <c r="F18"/>
  <c r="E18"/>
  <c r="E17"/>
  <c r="D16"/>
  <c r="D45" s="1"/>
  <c r="C16"/>
  <c r="C45" s="1"/>
  <c r="C47" s="1"/>
  <c r="J15"/>
  <c r="E15"/>
  <c r="F15" s="1"/>
  <c r="L14"/>
  <c r="L15" s="1"/>
  <c r="K14"/>
  <c r="J14"/>
  <c r="J16" s="1"/>
  <c r="I14"/>
  <c r="H14"/>
  <c r="H15" s="1"/>
  <c r="E14"/>
  <c r="F14" s="1"/>
  <c r="F16" s="1"/>
  <c r="E13"/>
  <c r="E12"/>
  <c r="L11"/>
  <c r="K11"/>
  <c r="J11"/>
  <c r="J45" s="1"/>
  <c r="J47" s="1"/>
  <c r="I11"/>
  <c r="H11"/>
  <c r="E11"/>
  <c r="F11" s="1"/>
  <c r="J48" i="8"/>
  <c r="J46"/>
  <c r="K46" s="1"/>
  <c r="H45"/>
  <c r="H47" s="1"/>
  <c r="D45"/>
  <c r="D47" s="1"/>
  <c r="J44"/>
  <c r="K44" s="1"/>
  <c r="J43"/>
  <c r="K42"/>
  <c r="J42"/>
  <c r="J41"/>
  <c r="J40"/>
  <c r="K39"/>
  <c r="J39"/>
  <c r="J38"/>
  <c r="K38" s="1"/>
  <c r="I38"/>
  <c r="H38"/>
  <c r="G38"/>
  <c r="F38"/>
  <c r="E38"/>
  <c r="D38"/>
  <c r="C38"/>
  <c r="K37"/>
  <c r="J37"/>
  <c r="J36"/>
  <c r="J35"/>
  <c r="K35" s="1"/>
  <c r="K34"/>
  <c r="J34"/>
  <c r="J33"/>
  <c r="K33" s="1"/>
  <c r="K32"/>
  <c r="J32"/>
  <c r="J31"/>
  <c r="I30"/>
  <c r="H30"/>
  <c r="G30"/>
  <c r="F30"/>
  <c r="E30"/>
  <c r="D30"/>
  <c r="C30"/>
  <c r="J30" s="1"/>
  <c r="K30" s="1"/>
  <c r="J29"/>
  <c r="K28"/>
  <c r="J28"/>
  <c r="J27"/>
  <c r="K26"/>
  <c r="J26"/>
  <c r="J25"/>
  <c r="K25" s="1"/>
  <c r="K24"/>
  <c r="J24"/>
  <c r="J23"/>
  <c r="K23" s="1"/>
  <c r="K22"/>
  <c r="J22"/>
  <c r="J21"/>
  <c r="J20"/>
  <c r="K19"/>
  <c r="J19"/>
  <c r="J18"/>
  <c r="K18" s="1"/>
  <c r="J17"/>
  <c r="I16"/>
  <c r="I45" s="1"/>
  <c r="H16"/>
  <c r="G16"/>
  <c r="G45" s="1"/>
  <c r="G47" s="1"/>
  <c r="F16"/>
  <c r="F45" s="1"/>
  <c r="F47" s="1"/>
  <c r="E16"/>
  <c r="E45" s="1"/>
  <c r="E47" s="1"/>
  <c r="D16"/>
  <c r="C16"/>
  <c r="C45" s="1"/>
  <c r="C47" s="1"/>
  <c r="J15"/>
  <c r="K15" s="1"/>
  <c r="K14"/>
  <c r="J14"/>
  <c r="J11"/>
  <c r="K11" s="1"/>
  <c r="E45" i="10" l="1"/>
  <c r="F45" s="1"/>
  <c r="D47"/>
  <c r="E47" s="1"/>
  <c r="F47" s="1"/>
  <c r="D47" i="9"/>
  <c r="E47" s="1"/>
  <c r="E45"/>
  <c r="K16"/>
  <c r="K45" s="1"/>
  <c r="K47" s="1"/>
  <c r="J16" i="11"/>
  <c r="J45" s="1"/>
  <c r="J47" s="1"/>
  <c r="J45" i="10"/>
  <c r="J47" s="1"/>
  <c r="J45" i="8"/>
  <c r="K45" s="1"/>
  <c r="I47"/>
  <c r="J47" s="1"/>
  <c r="K47" s="1"/>
  <c r="E45" i="11"/>
  <c r="F45" s="1"/>
  <c r="D47"/>
  <c r="E47" s="1"/>
  <c r="F47" s="1"/>
  <c r="I16"/>
  <c r="F38" i="9"/>
  <c r="F45" s="1"/>
  <c r="F47" s="1"/>
  <c r="I45" i="11"/>
  <c r="I47" s="1"/>
  <c r="J16" i="8"/>
  <c r="K16" s="1"/>
  <c r="K15" i="9"/>
  <c r="E16"/>
  <c r="K15" i="10"/>
  <c r="K16" s="1"/>
  <c r="K45" s="1"/>
  <c r="K47" s="1"/>
  <c r="E16"/>
  <c r="F16" s="1"/>
  <c r="I15" i="11"/>
  <c r="I16" i="10"/>
  <c r="I45" s="1"/>
  <c r="I47" s="1"/>
  <c r="I15" i="9"/>
  <c r="I16" s="1"/>
  <c r="I45" s="1"/>
  <c r="I47" s="1"/>
  <c r="H16"/>
  <c r="H45" s="1"/>
  <c r="H47" s="1"/>
  <c r="L16"/>
  <c r="L45" s="1"/>
  <c r="L47" s="1"/>
  <c r="H16" i="10"/>
  <c r="H45" s="1"/>
  <c r="H47" s="1"/>
  <c r="L16"/>
  <c r="L45" s="1"/>
  <c r="L47" s="1"/>
  <c r="K15" i="11"/>
  <c r="K16" s="1"/>
  <c r="K45" s="1"/>
  <c r="K47" s="1"/>
  <c r="J15"/>
  <c r="C51" i="7" l="1"/>
  <c r="C53" l="1"/>
  <c r="C52"/>
  <c r="D51"/>
  <c r="D53" s="1"/>
  <c r="D52" s="1"/>
  <c r="E51"/>
  <c r="E53" s="1"/>
  <c r="E52" s="1"/>
  <c r="F51"/>
  <c r="F53" s="1"/>
  <c r="F52" s="1"/>
  <c r="G51"/>
  <c r="G53" s="1"/>
  <c r="G52" s="1"/>
  <c r="H51"/>
  <c r="H53" s="1"/>
  <c r="H52" s="1"/>
  <c r="I51"/>
  <c r="I53" s="1"/>
  <c r="I52" s="1"/>
  <c r="J51"/>
  <c r="J53" s="1"/>
  <c r="J52" s="1"/>
  <c r="K51"/>
  <c r="L51"/>
  <c r="L53" s="1"/>
  <c r="L52" s="1"/>
  <c r="K52"/>
  <c r="K53"/>
  <c r="M52"/>
  <c r="N52"/>
  <c r="O52"/>
  <c r="M53"/>
  <c r="N53"/>
  <c r="O53"/>
  <c r="P52"/>
  <c r="N51"/>
  <c r="O51"/>
  <c r="M51"/>
  <c r="I7" i="5" l="1"/>
  <c r="I8"/>
  <c r="I9"/>
  <c r="I10"/>
  <c r="I11"/>
  <c r="I12"/>
  <c r="I13"/>
  <c r="I14"/>
  <c r="I15"/>
  <c r="I16"/>
  <c r="I17"/>
  <c r="I6"/>
  <c r="D65" i="3"/>
  <c r="D66"/>
  <c r="D67"/>
  <c r="D68"/>
  <c r="D69"/>
  <c r="D70"/>
  <c r="D71"/>
  <c r="D72"/>
  <c r="D73"/>
  <c r="D74"/>
  <c r="D75"/>
  <c r="D64"/>
  <c r="F25"/>
  <c r="F18" i="5"/>
  <c r="E18"/>
  <c r="D18"/>
  <c r="C18" l="1"/>
  <c r="B18"/>
  <c r="I60" i="3"/>
</calcChain>
</file>

<file path=xl/sharedStrings.xml><?xml version="1.0" encoding="utf-8"?>
<sst xmlns="http://schemas.openxmlformats.org/spreadsheetml/2006/main" count="578" uniqueCount="287">
  <si>
    <r>
      <rPr>
        <sz val="10"/>
        <rFont val="Arial"/>
        <family val="2"/>
      </rPr>
      <t>Name of Company</t>
    </r>
  </si>
  <si>
    <r>
      <rPr>
        <sz val="10"/>
        <rFont val="Arial"/>
        <family val="2"/>
      </rPr>
      <t>MW</t>
    </r>
  </si>
  <si>
    <r>
      <rPr>
        <b/>
        <sz val="10"/>
        <rFont val="Arial"/>
        <family val="2"/>
      </rPr>
      <t>Period</t>
    </r>
  </si>
  <si>
    <r>
      <rPr>
        <b/>
        <sz val="10"/>
        <rFont val="Arial"/>
        <family val="2"/>
      </rPr>
      <t>Generation :</t>
    </r>
  </si>
  <si>
    <r>
      <rPr>
        <sz val="10"/>
        <rFont val="Arial"/>
        <family val="2"/>
      </rPr>
      <t>(Days)</t>
    </r>
  </si>
  <si>
    <r>
      <rPr>
        <sz val="10"/>
        <rFont val="Arial"/>
        <family val="2"/>
      </rPr>
      <t>Cost    of    spares    actually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consumed</t>
    </r>
  </si>
  <si>
    <r>
      <rPr>
        <sz val="10"/>
        <rFont val="Arial"/>
        <family val="2"/>
      </rPr>
      <t>Average stock of spares</t>
    </r>
  </si>
  <si>
    <r>
      <rPr>
        <sz val="10"/>
        <rFont val="Arial"/>
        <family val="2"/>
      </rPr>
      <t>(Rs. Lakhs)</t>
    </r>
  </si>
  <si>
    <r>
      <rPr>
        <sz val="10"/>
        <rFont val="Arial"/>
        <family val="2"/>
      </rPr>
      <t>Name of Station</t>
    </r>
  </si>
  <si>
    <r>
      <rPr>
        <b/>
        <u/>
        <sz val="10"/>
        <rFont val="Arial"/>
        <family val="2"/>
      </rPr>
      <t>SH 2/3</t>
    </r>
  </si>
  <si>
    <r>
      <rPr>
        <sz val="10"/>
        <rFont val="Arial"/>
        <family val="2"/>
      </rPr>
      <t xml:space="preserve">Installed Capacity and
</t>
    </r>
    <r>
      <rPr>
        <sz val="10"/>
        <rFont val="Arial"/>
        <family val="2"/>
      </rPr>
      <t>Configuration</t>
    </r>
  </si>
  <si>
    <r>
      <rPr>
        <sz val="10"/>
        <rFont val="Arial"/>
        <family val="2"/>
      </rPr>
      <t>(MW)</t>
    </r>
  </si>
  <si>
    <r>
      <rPr>
        <sz val="10"/>
        <rFont val="Arial"/>
        <family val="2"/>
      </rPr>
      <t>Station Location</t>
    </r>
  </si>
  <si>
    <r>
      <rPr>
        <sz val="10"/>
        <rFont val="Arial"/>
        <family val="2"/>
      </rPr>
      <t>Under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ground or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Surface</t>
    </r>
  </si>
  <si>
    <r>
      <rPr>
        <sz val="10"/>
        <rFont val="Arial"/>
        <family val="2"/>
      </rPr>
      <t>Type of Excitation System</t>
    </r>
  </si>
  <si>
    <r>
      <rPr>
        <sz val="10"/>
        <rFont val="Arial"/>
        <family val="2"/>
      </rPr>
      <t>Live Storage Capacity</t>
    </r>
  </si>
  <si>
    <r>
      <rPr>
        <sz val="10"/>
        <rFont val="Arial"/>
        <family val="2"/>
      </rPr>
      <t>Rated Head</t>
    </r>
  </si>
  <si>
    <r>
      <rPr>
        <sz val="10"/>
        <rFont val="Arial"/>
        <family val="2"/>
      </rPr>
      <t>Metres</t>
    </r>
  </si>
  <si>
    <r>
      <rPr>
        <sz val="10"/>
        <rFont val="Arial"/>
        <family val="2"/>
      </rPr>
      <t xml:space="preserve">Head at Full Reservoir Level
</t>
    </r>
    <r>
      <rPr>
        <sz val="10"/>
        <rFont val="Arial"/>
        <family val="2"/>
      </rPr>
      <t>(FRL)</t>
    </r>
  </si>
  <si>
    <r>
      <rPr>
        <sz val="10"/>
        <rFont val="Arial"/>
        <family val="2"/>
      </rPr>
      <t xml:space="preserve">Head at Minimum Draw down
</t>
    </r>
    <r>
      <rPr>
        <sz val="10"/>
        <rFont val="Arial"/>
        <family val="2"/>
      </rPr>
      <t>Level (MDDL)</t>
    </r>
  </si>
  <si>
    <r>
      <rPr>
        <sz val="10"/>
        <rFont val="Arial"/>
        <family val="2"/>
      </rPr>
      <t>MW Capability at FRL</t>
    </r>
  </si>
  <si>
    <r>
      <rPr>
        <sz val="10"/>
        <rFont val="Arial"/>
        <family val="2"/>
      </rPr>
      <t>MW Capability at MDDL</t>
    </r>
  </si>
  <si>
    <r>
      <rPr>
        <b/>
        <sz val="10"/>
        <rFont val="Arial"/>
        <family val="2"/>
      </rPr>
      <t>Cost of spares :</t>
    </r>
  </si>
  <si>
    <r>
      <rPr>
        <sz val="10"/>
        <rFont val="Arial"/>
        <family val="2"/>
      </rPr>
      <t xml:space="preserve">Cost  of  spares  capitalized  in
</t>
    </r>
    <r>
      <rPr>
        <sz val="10"/>
        <rFont val="Arial"/>
        <family val="2"/>
      </rPr>
      <t>books of accounts</t>
    </r>
  </si>
  <si>
    <r>
      <rPr>
        <sz val="10"/>
        <rFont val="Arial"/>
        <family val="2"/>
      </rPr>
      <t>Cost of spares included in the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 xml:space="preserve">capital cost for the purpose of
</t>
    </r>
    <r>
      <rPr>
        <sz val="10"/>
        <rFont val="Arial"/>
        <family val="2"/>
      </rPr>
      <t>tariff</t>
    </r>
  </si>
  <si>
    <r>
      <rPr>
        <sz val="10"/>
        <rFont val="Arial"/>
        <family val="2"/>
      </rPr>
      <t>(MU)</t>
    </r>
  </si>
  <si>
    <r>
      <rPr>
        <b/>
        <u/>
        <sz val="10"/>
        <rFont val="Arial"/>
        <family val="2"/>
      </rPr>
      <t>Annexure-III</t>
    </r>
  </si>
  <si>
    <r>
      <rPr>
        <sz val="10"/>
        <rFont val="Arial"/>
        <family val="2"/>
      </rPr>
      <t>Weighted Average duration of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 xml:space="preserve">outages </t>
    </r>
    <r>
      <rPr>
        <b/>
        <sz val="10"/>
        <rFont val="Arial"/>
        <family val="2"/>
      </rPr>
      <t>( Unit-wise details)</t>
    </r>
  </si>
  <si>
    <r>
      <rPr>
        <sz val="10"/>
        <rFont val="Arial"/>
        <family val="2"/>
      </rPr>
      <t>Scheduled outages</t>
    </r>
  </si>
  <si>
    <r>
      <rPr>
        <sz val="10"/>
        <rFont val="Arial"/>
        <family val="2"/>
      </rPr>
      <t>Forced outages</t>
    </r>
  </si>
  <si>
    <r>
      <rPr>
        <sz val="10"/>
        <rFont val="Arial"/>
        <family val="2"/>
      </rPr>
      <t>April</t>
    </r>
  </si>
  <si>
    <r>
      <rPr>
        <sz val="10"/>
        <rFont val="Arial"/>
        <family val="2"/>
      </rPr>
      <t>1-10</t>
    </r>
  </si>
  <si>
    <r>
      <rPr>
        <sz val="10"/>
        <rFont val="Arial"/>
        <family val="2"/>
      </rPr>
      <t>October</t>
    </r>
  </si>
  <si>
    <r>
      <rPr>
        <sz val="10"/>
        <rFont val="Arial"/>
        <family val="2"/>
      </rPr>
      <t>11-20</t>
    </r>
  </si>
  <si>
    <r>
      <rPr>
        <sz val="10"/>
        <rFont val="Arial"/>
        <family val="2"/>
      </rPr>
      <t>21-30</t>
    </r>
  </si>
  <si>
    <r>
      <rPr>
        <sz val="10"/>
        <rFont val="Arial"/>
        <family val="2"/>
      </rPr>
      <t>21-31</t>
    </r>
  </si>
  <si>
    <r>
      <rPr>
        <sz val="10"/>
        <rFont val="Arial"/>
        <family val="2"/>
      </rPr>
      <t>May</t>
    </r>
  </si>
  <si>
    <r>
      <rPr>
        <sz val="10"/>
        <rFont val="Arial"/>
        <family val="2"/>
      </rPr>
      <t>November</t>
    </r>
  </si>
  <si>
    <r>
      <rPr>
        <sz val="10"/>
        <rFont val="Arial"/>
        <family val="2"/>
      </rPr>
      <t>June</t>
    </r>
  </si>
  <si>
    <r>
      <rPr>
        <sz val="10"/>
        <rFont val="Arial"/>
        <family val="2"/>
      </rPr>
      <t>December</t>
    </r>
  </si>
  <si>
    <r>
      <rPr>
        <sz val="10"/>
        <rFont val="Arial"/>
        <family val="2"/>
      </rPr>
      <t>July</t>
    </r>
  </si>
  <si>
    <r>
      <rPr>
        <sz val="10"/>
        <rFont val="Arial"/>
        <family val="2"/>
      </rPr>
      <t>January</t>
    </r>
  </si>
  <si>
    <r>
      <rPr>
        <sz val="10"/>
        <rFont val="Arial"/>
        <family val="2"/>
      </rPr>
      <t>August</t>
    </r>
  </si>
  <si>
    <r>
      <rPr>
        <sz val="10"/>
        <rFont val="Arial"/>
        <family val="2"/>
      </rPr>
      <t>February</t>
    </r>
  </si>
  <si>
    <r>
      <rPr>
        <sz val="10"/>
        <rFont val="Arial"/>
        <family val="2"/>
      </rPr>
      <t>21-28</t>
    </r>
  </si>
  <si>
    <r>
      <rPr>
        <sz val="10"/>
        <rFont val="Arial"/>
        <family val="2"/>
      </rPr>
      <t>September</t>
    </r>
  </si>
  <si>
    <r>
      <rPr>
        <sz val="10"/>
        <rFont val="Arial"/>
        <family val="2"/>
      </rPr>
      <t>March</t>
    </r>
  </si>
  <si>
    <r>
      <rPr>
        <sz val="12"/>
        <rFont val="Arial"/>
        <family val="2"/>
      </rPr>
      <t>Total</t>
    </r>
  </si>
  <si>
    <r>
      <rPr>
        <b/>
        <sz val="12"/>
        <rFont val="Arial"/>
        <family val="2"/>
      </rPr>
      <t>Annexure –IV</t>
    </r>
  </si>
  <si>
    <r>
      <rPr>
        <sz val="11"/>
        <rFont val="Calibri"/>
        <family val="2"/>
      </rPr>
      <t>April</t>
    </r>
  </si>
  <si>
    <r>
      <rPr>
        <sz val="11"/>
        <rFont val="Calibri"/>
        <family val="2"/>
      </rPr>
      <t>May</t>
    </r>
  </si>
  <si>
    <r>
      <rPr>
        <sz val="11"/>
        <rFont val="Calibri"/>
        <family val="2"/>
      </rPr>
      <t>June</t>
    </r>
  </si>
  <si>
    <r>
      <rPr>
        <sz val="11"/>
        <rFont val="Calibri"/>
        <family val="2"/>
      </rPr>
      <t>July</t>
    </r>
  </si>
  <si>
    <r>
      <rPr>
        <sz val="11"/>
        <rFont val="Calibri"/>
        <family val="2"/>
      </rPr>
      <t>August</t>
    </r>
  </si>
  <si>
    <r>
      <rPr>
        <sz val="11"/>
        <rFont val="Calibri"/>
        <family val="2"/>
      </rPr>
      <t>September</t>
    </r>
  </si>
  <si>
    <r>
      <rPr>
        <sz val="11"/>
        <rFont val="Calibri"/>
        <family val="2"/>
      </rPr>
      <t>October</t>
    </r>
  </si>
  <si>
    <r>
      <rPr>
        <sz val="11"/>
        <rFont val="Calibri"/>
        <family val="2"/>
      </rPr>
      <t>November</t>
    </r>
  </si>
  <si>
    <r>
      <rPr>
        <sz val="11"/>
        <rFont val="Calibri"/>
        <family val="2"/>
      </rPr>
      <t>December</t>
    </r>
  </si>
  <si>
    <r>
      <rPr>
        <sz val="11"/>
        <rFont val="Calibri"/>
        <family val="2"/>
      </rPr>
      <t>January</t>
    </r>
  </si>
  <si>
    <r>
      <rPr>
        <sz val="11"/>
        <rFont val="Calibri"/>
        <family val="2"/>
      </rPr>
      <t>February</t>
    </r>
  </si>
  <si>
    <r>
      <rPr>
        <sz val="11"/>
        <rFont val="Calibri"/>
        <family val="2"/>
      </rPr>
      <t>March</t>
    </r>
  </si>
  <si>
    <r>
      <rPr>
        <sz val="11"/>
        <rFont val="Calibri"/>
        <family val="2"/>
      </rPr>
      <t>Annual</t>
    </r>
  </si>
  <si>
    <t>2013-14</t>
  </si>
  <si>
    <t>2015-16</t>
  </si>
  <si>
    <t>2016-17</t>
  </si>
  <si>
    <t>Design Energy as approved by CEA (MU)</t>
  </si>
  <si>
    <t>Pro-forma for furnishing Actual annual performance/operational data for the Hydro Electric generating stations for the 5-year period from 2012-13 to 2016-17</t>
  </si>
  <si>
    <r>
      <rPr>
        <sz val="10"/>
        <rFont val="Arial"/>
        <family val="2"/>
      </rPr>
      <t>(Million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Cubic)</t>
    </r>
  </si>
  <si>
    <r>
      <rPr>
        <sz val="10"/>
        <rFont val="Arial"/>
        <family val="2"/>
      </rPr>
      <t>Actual   Gross   Generation   at Generator Terminals</t>
    </r>
  </si>
  <si>
    <r>
      <rPr>
        <sz val="10"/>
        <rFont val="Arial"/>
        <family val="2"/>
      </rPr>
      <t>Actual Net Generation Ex-bus including free power</t>
    </r>
  </si>
  <si>
    <r>
      <rPr>
        <sz val="10"/>
        <rFont val="Arial"/>
        <family val="2"/>
      </rPr>
      <t>Scheduled  generation  Ex-bus including free power</t>
    </r>
  </si>
  <si>
    <r>
      <rPr>
        <sz val="10"/>
        <rFont val="Arial"/>
        <family val="2"/>
      </rPr>
      <t>Actual Auxiliary Energy Consumption excluding colony consumption</t>
    </r>
  </si>
  <si>
    <r>
      <rPr>
        <sz val="10"/>
        <rFont val="Arial"/>
        <family val="2"/>
      </rPr>
      <t>Average    Declared    Capacity (DC) during the year</t>
    </r>
  </si>
  <si>
    <t>Particulars</t>
  </si>
  <si>
    <t>Units</t>
  </si>
  <si>
    <t>2012-13</t>
  </si>
  <si>
    <t>2014-15</t>
  </si>
  <si>
    <t>Actual  Energy  supplied to Colony from the station</t>
  </si>
  <si>
    <t>SH 1/3</t>
  </si>
  <si>
    <t>Period</t>
  </si>
  <si>
    <t>Month wise Design Energy</t>
  </si>
  <si>
    <t>Storage Hydro plants shall also furnish actual monthly average peaking generation in MW achieved during the period 2012-13 to 2016-17 against the monthly average peaking capability approved by CEAas per following format:</t>
  </si>
  <si>
    <t>Expected  Avg.  of  daily 3-hour peaking capacity as approved by CEA</t>
  </si>
  <si>
    <t>Actual monthly average of daily 3-hour peaking (MW) for the period 2012-13 to 2016-17</t>
  </si>
  <si>
    <t>Month</t>
  </si>
  <si>
    <t xml:space="preserve"> Declared Capacity should be as per Regulation 31(3) of CERC Tariff Regulations for the period 2014-19 including month wise information may be furnished.</t>
  </si>
  <si>
    <t>Any  relevant  point  or  a  specific  fact  having  bearing  on  performance  or  operating parameters may also be highlighted or brought to the notice of the Commission.</t>
  </si>
  <si>
    <t>List of beneficiaries/customers along with allocation by GoI including (allocation of unallocated share) / capacity as contracted should also be furnished separately for each generating station.</t>
  </si>
  <si>
    <t>Annexure III</t>
  </si>
  <si>
    <t>SH 3/3</t>
  </si>
  <si>
    <t>Plant Availability Factor Achieved (%)</t>
  </si>
  <si>
    <t>Reasons for shortfall in PAF
achieved vis-a-vis NAPAF</t>
  </si>
  <si>
    <t>Plant Load Factor Achieved (%)</t>
  </si>
  <si>
    <t>Reasons for shortfall in PLF
achieved vis-a-vis Target PLF</t>
  </si>
  <si>
    <t>2004-05</t>
  </si>
  <si>
    <t>2005-06</t>
  </si>
  <si>
    <t>2006-07</t>
  </si>
  <si>
    <t>2007-08</t>
  </si>
  <si>
    <t>2008-09</t>
  </si>
  <si>
    <t>2009-10</t>
  </si>
  <si>
    <t>2010-11</t>
  </si>
  <si>
    <t>2011-12</t>
  </si>
  <si>
    <t>(e) Operation and maintenance cost (finally admitted by CERC)</t>
  </si>
  <si>
    <t>Name of the Utility</t>
  </si>
  <si>
    <t>Name of the Generating Station</t>
  </si>
  <si>
    <t>Station/ Stage/ Unit</t>
  </si>
  <si>
    <t>Fuel Type (Coal/ Lignite/ Gas/ Liquid Fuel/ Nuclear/ Hydro</t>
  </si>
  <si>
    <t>Capacity of Plant (MW)</t>
  </si>
  <si>
    <t>COD</t>
  </si>
  <si>
    <t>Plant Load Factors (PLF) (%)</t>
  </si>
  <si>
    <t>Scheduled Energy (MU)</t>
  </si>
  <si>
    <t>Scheduled Generation (MU)</t>
  </si>
  <si>
    <t>Actual Generation (MU)</t>
  </si>
  <si>
    <t>Value of coal (Rs. Lakh)</t>
  </si>
  <si>
    <t>Value of Oil (Rs. lakh)</t>
  </si>
  <si>
    <t>Station Heat Rate (kcal/kwh)</t>
  </si>
  <si>
    <t>Equity (Rs. Crore)</t>
  </si>
  <si>
    <t>Absolute value</t>
  </si>
  <si>
    <t>Rate (%)</t>
  </si>
  <si>
    <t>(b) interest on Loan</t>
  </si>
  <si>
    <t>(d) Interest on working Capital</t>
  </si>
  <si>
    <t>(f) Compensation Allowances</t>
  </si>
  <si>
    <t>Energy Charge (Rs./Kwh)</t>
  </si>
  <si>
    <t>Total tariff (Rs. Kwh)</t>
  </si>
  <si>
    <t>DSM Generation (MU)</t>
  </si>
  <si>
    <t>DSM Rate (Ps/Kwh)</t>
  </si>
  <si>
    <t>Revenue from DSM (Rs. Crore)</t>
  </si>
  <si>
    <t>Annexure-XIX</t>
  </si>
  <si>
    <r>
      <rPr>
        <b/>
        <sz val="11"/>
        <rFont val="Arial"/>
        <family val="2"/>
      </rPr>
      <t xml:space="preserve">                            PLANT AVAILABILITY/SCHEDULED PLANT LOAD FACTOR ACHIEVED
</t>
    </r>
    <r>
      <rPr>
        <sz val="11"/>
        <rFont val="Arial"/>
        <family val="2"/>
      </rPr>
      <t>Generating company: NHPC LTD.
Name of Generating station: Chamera-I Power Station
Installed Capacity (MW) : 540 MW
Normative Annual Plant Availability Factor (%) approved by Commission : 90%</t>
    </r>
  </si>
  <si>
    <t>NIL</t>
  </si>
  <si>
    <t>Under Ground</t>
  </si>
  <si>
    <t xml:space="preserve">Static </t>
  </si>
  <si>
    <t>207.00 M</t>
  </si>
  <si>
    <t>197.65 M</t>
  </si>
  <si>
    <t>540 MW</t>
  </si>
  <si>
    <t>NHPC LTD.</t>
  </si>
  <si>
    <t>Chamera-I Power Station</t>
  </si>
  <si>
    <t>185.00 M</t>
  </si>
  <si>
    <t>NHPC LTD</t>
  </si>
  <si>
    <t>Hydro</t>
  </si>
  <si>
    <t>3 x 180 MW</t>
  </si>
  <si>
    <t>515.6 MW</t>
  </si>
  <si>
    <t>Not Applicable</t>
  </si>
  <si>
    <t>Working  Capital  (Rs.  Crore)  – finally admitted by CERC</t>
  </si>
  <si>
    <t>04.09.2015</t>
  </si>
  <si>
    <t>04.12.2015</t>
  </si>
  <si>
    <t>Note: Generating Companies are required to submit data for all generating stations.</t>
  </si>
  <si>
    <t>The data provided for the corresponding years need to mention as Actual or provisional.</t>
  </si>
  <si>
    <t>Data for each Unit and Stage is required to be submitted in additional sheets as per the format.</t>
  </si>
  <si>
    <r>
      <rPr>
        <b/>
        <sz val="12"/>
        <rFont val="Arial"/>
        <family val="2"/>
      </rPr>
      <t>Plant  Availability  Factor  (PAF) (%)</t>
    </r>
  </si>
  <si>
    <r>
      <rPr>
        <b/>
        <sz val="12"/>
        <rFont val="Arial"/>
        <family val="2"/>
      </rPr>
      <t>Quantum  of  coal  consumption (MT)</t>
    </r>
  </si>
  <si>
    <r>
      <rPr>
        <b/>
        <sz val="12"/>
        <rFont val="Arial"/>
        <family val="2"/>
      </rPr>
      <t>Specific     Coal     Consumption (kg/kwh)</t>
    </r>
  </si>
  <si>
    <r>
      <rPr>
        <b/>
        <sz val="12"/>
        <rFont val="Arial"/>
        <family val="2"/>
      </rPr>
      <t>Gross  Calorific  Value  of  Coal (Kcal/ Kg)</t>
    </r>
  </si>
  <si>
    <r>
      <rPr>
        <b/>
        <sz val="12"/>
        <rFont val="Arial"/>
        <family val="2"/>
      </rPr>
      <t>Heat Contribution of Coal (Kcal/ kwh)</t>
    </r>
  </si>
  <si>
    <r>
      <rPr>
        <b/>
        <sz val="12"/>
        <rFont val="Arial"/>
        <family val="2"/>
      </rPr>
      <t>Cost Of Specific Coal Consumption (Rs./Kwh) – Finally admitted by CERC</t>
    </r>
  </si>
  <si>
    <r>
      <rPr>
        <b/>
        <sz val="12"/>
        <rFont val="Arial"/>
        <family val="2"/>
      </rPr>
      <t>Quantum  of  Oil  Consumption (Lit.)</t>
    </r>
  </si>
  <si>
    <r>
      <rPr>
        <b/>
        <sz val="12"/>
        <rFont val="Arial"/>
        <family val="2"/>
      </rPr>
      <t>Gross   calorific   value   of   oil (kcal/lit)</t>
    </r>
  </si>
  <si>
    <r>
      <rPr>
        <b/>
        <sz val="12"/>
        <rFont val="Arial"/>
        <family val="2"/>
      </rPr>
      <t>Specific  Oil  Consumption  (ml/ kwh)</t>
    </r>
  </si>
  <si>
    <r>
      <rPr>
        <b/>
        <sz val="12"/>
        <rFont val="Arial"/>
        <family val="2"/>
      </rPr>
      <t>Cost Of Specific Oil Consumption (Rs./Kwh) – Finally admitted by CERC</t>
    </r>
  </si>
  <si>
    <r>
      <rPr>
        <b/>
        <sz val="12"/>
        <rFont val="Arial"/>
        <family val="2"/>
      </rPr>
      <t>Heat  Contribution  of  Oil  (Kcal/ kwh)</t>
    </r>
  </si>
  <si>
    <r>
      <rPr>
        <b/>
        <sz val="12"/>
        <rFont val="Arial"/>
        <family val="2"/>
      </rPr>
      <t>Auxiliary  Energy  Consumption (%)</t>
    </r>
  </si>
  <si>
    <r>
      <rPr>
        <b/>
        <sz val="12"/>
        <rFont val="Arial"/>
        <family val="2"/>
      </rPr>
      <t>Capital cost (Rs. Crore) – finally admitted by CERC</t>
    </r>
  </si>
  <si>
    <r>
      <rPr>
        <b/>
        <sz val="12"/>
        <rFont val="Arial"/>
        <family val="2"/>
      </rPr>
      <t>Capacity Charges/ Annual Fixed Cost (AFC)</t>
    </r>
  </si>
  <si>
    <r>
      <rPr>
        <b/>
        <sz val="12"/>
        <rFont val="Arial"/>
        <family val="2"/>
      </rPr>
      <t>(a) Return on equity  – pre tax (admitted by CERC)</t>
    </r>
  </si>
  <si>
    <r>
      <rPr>
        <b/>
        <sz val="12"/>
        <rFont val="Arial"/>
        <family val="2"/>
      </rPr>
      <t>Rate  (%)  –  Weighted  Average Rate</t>
    </r>
  </si>
  <si>
    <r>
      <rPr>
        <b/>
        <sz val="12"/>
        <rFont val="Arial"/>
        <family val="2"/>
      </rPr>
      <t>(c) Depreciation (finally allowed by CERC)</t>
    </r>
  </si>
  <si>
    <r>
      <rPr>
        <b/>
        <sz val="12"/>
        <rFont val="Arial"/>
        <family val="2"/>
      </rPr>
      <t>Revenue  realisation  before  tax (Rs. Crore)</t>
    </r>
  </si>
  <si>
    <r>
      <rPr>
        <i/>
        <sz val="12"/>
        <rFont val="Arial"/>
        <family val="2"/>
      </rPr>
      <t>This is a general format. Plants of different fuel users have to fill the cells as applicable to them. Tariff for the Hydro may be understood as composite tariff.</t>
    </r>
  </si>
  <si>
    <t>As the power Station has already completed 12 years, remaining depreciation is uniformily distributed over the balance useful life.</t>
  </si>
  <si>
    <r>
      <rPr>
        <b/>
        <sz val="12"/>
        <rFont val="Arial"/>
        <family val="2"/>
      </rPr>
      <t xml:space="preserve">Debt at the end of the year (Rs. Crore) </t>
    </r>
    <r>
      <rPr>
        <b/>
        <sz val="14"/>
        <rFont val="Arial"/>
        <family val="2"/>
      </rPr>
      <t>^</t>
    </r>
  </si>
  <si>
    <r>
      <t xml:space="preserve">Rate (%) </t>
    </r>
    <r>
      <rPr>
        <b/>
        <sz val="14"/>
        <rFont val="Arial"/>
        <family val="2"/>
      </rPr>
      <t>*</t>
    </r>
  </si>
  <si>
    <t>2. The capital cost sl no. 23 &amp; equity at sl no. 21 has been considered as closing equity &amp; capital cost respectively as on 31st March of respective year.</t>
  </si>
  <si>
    <t xml:space="preserve">3. The depreciation at Sl No. 24(c) for the period 2004-09 is inclusive of Advance Against Depreciation (AAD) </t>
  </si>
  <si>
    <r>
      <t xml:space="preserve">4. </t>
    </r>
    <r>
      <rPr>
        <b/>
        <sz val="12"/>
        <color rgb="FF000000"/>
        <rFont val="Arial"/>
        <family val="2"/>
      </rPr>
      <t>*</t>
    </r>
    <r>
      <rPr>
        <sz val="12"/>
        <color rgb="FF000000"/>
        <rFont val="Arial"/>
        <family val="2"/>
      </rPr>
      <t xml:space="preserve"> The Return On Equity (ROE) at Sl No. 24(a) for the period 2004-09 is exclusive of Tax as the same was not part of AFC &amp; separately reimbursable from beneficiaries.</t>
    </r>
  </si>
  <si>
    <t>5. ^ The Normative debt at the end of the year (sl no.20) has been considered as ZERO from 2005-06 onwards as the gross normative loan is fully repaid &amp; allowed depreciation in respectve years are more than 70% of admitted additional capitalization.</t>
  </si>
  <si>
    <t>1. The data at Sl No. 20 to 27 has been filled based on CERC orders dated 04.09.2015, 04.12.2015 &amp; 11.11.2013</t>
  </si>
  <si>
    <t>AFC (Rs. Crores))</t>
  </si>
  <si>
    <t>Note:</t>
  </si>
  <si>
    <t>NA</t>
  </si>
  <si>
    <t>Profit/ loss before tax (Rs. Crore)</t>
  </si>
  <si>
    <t>Revenue   realisation   after   tax (Rs. Crore) #</t>
  </si>
  <si>
    <t>6. # NHPC calculate Corporate Tax as a whole after considering all the admissible deductions, exemptions etc. as per Income Tax Act. Therefore unitwise calculation has not been made.</t>
  </si>
  <si>
    <t>DETAILS OF OPERATION AND MAINTENANCE EXPENSES</t>
  </si>
  <si>
    <t>Name of the Company : NHPC Ltd</t>
  </si>
  <si>
    <t xml:space="preserve">Name of Power Station: </t>
  </si>
  <si>
    <t>CHAMERA I POWER STATION</t>
  </si>
  <si>
    <t>Sl. No.</t>
  </si>
  <si>
    <t>ITEMS</t>
  </si>
  <si>
    <t xml:space="preserve">URI - II </t>
  </si>
  <si>
    <t xml:space="preserve">KISHANGANGA </t>
  </si>
  <si>
    <t xml:space="preserve">BURSUR </t>
  </si>
  <si>
    <t xml:space="preserve">PAKAL DUL </t>
  </si>
  <si>
    <t xml:space="preserve">NIMMO BAZGO </t>
  </si>
  <si>
    <t>Variance</t>
  </si>
  <si>
    <t>% Variance</t>
  </si>
  <si>
    <t>Reasons for Variance</t>
  </si>
  <si>
    <t xml:space="preserve"> </t>
  </si>
  <si>
    <t>(A)</t>
  </si>
  <si>
    <t>Breakup of O&amp;M Expenses</t>
  </si>
  <si>
    <t xml:space="preserve">Consumption of stores &amp; spares </t>
  </si>
  <si>
    <t>Due to decrease in  major spares consumption in GIS</t>
  </si>
  <si>
    <t>Repair &amp; Maintenance</t>
  </si>
  <si>
    <t>For Dam,Intake,WCS,De-silting chamber</t>
  </si>
  <si>
    <t>Due to increase in minimum wages and DA rates</t>
  </si>
  <si>
    <t>For Power House and all other works</t>
  </si>
  <si>
    <t>Due to decrease in manpower deployed from maintenance work. In 2015-16 additional manpower deployed for GIS Mainenance</t>
  </si>
  <si>
    <t>Sub-Total (Repair and Maintenance)</t>
  </si>
  <si>
    <t xml:space="preserve">Insurance </t>
  </si>
  <si>
    <t>Security  Expenses</t>
  </si>
  <si>
    <t>Administrative Expenses</t>
  </si>
  <si>
    <t xml:space="preserve">Rent  </t>
  </si>
  <si>
    <t>Decrease due to shifting RO Office, Banikhet in 2015-16</t>
  </si>
  <si>
    <t xml:space="preserve">Electricity charges  </t>
  </si>
  <si>
    <t xml:space="preserve">Travelling &amp; Conveyance  </t>
  </si>
  <si>
    <t>Telephone, Telex &amp; Postage   (Communication)</t>
  </si>
  <si>
    <t>Due to increase in satelite expenses by Rs.44 lacs as per debit advice from corporate office due to PGCIL  line arrangement during 2016-17 for better communication</t>
  </si>
  <si>
    <t>Advertisement</t>
  </si>
  <si>
    <t>Donation</t>
  </si>
  <si>
    <t xml:space="preserve">Entertainment </t>
  </si>
  <si>
    <t>Sub-total (Administrative expenses)</t>
  </si>
  <si>
    <t>Employee Cost</t>
  </si>
  <si>
    <t>6.1a</t>
  </si>
  <si>
    <t>Salaries,wages &amp; allow. -Project</t>
  </si>
  <si>
    <t xml:space="preserve">Staff welfare expenses </t>
  </si>
  <si>
    <t>due to shifting RO Office, Banikhet</t>
  </si>
  <si>
    <t>Productivity Linked incentive</t>
  </si>
  <si>
    <t>Increase due to payment of arear of PLGI at revised rate from F.Y 2010-11 to F.Y 2013-14 and provision of PLGI for Q4 of FY 2016-17 made on revised pay</t>
  </si>
  <si>
    <t>VRS-Ex-gratia</t>
  </si>
  <si>
    <t>Due to no employee opted VRS in 2016-17</t>
  </si>
  <si>
    <t>Ex-gratia</t>
  </si>
  <si>
    <t>Performance related pay (PRP)</t>
  </si>
  <si>
    <t>Due to decrease in no. of employee</t>
  </si>
  <si>
    <t>Sub-total (Employee Cost)</t>
  </si>
  <si>
    <t>Loss of Store</t>
  </si>
  <si>
    <t>as per actual</t>
  </si>
  <si>
    <t xml:space="preserve">Allocation of CO Office expenses </t>
  </si>
  <si>
    <t>Others  (Specify items)</t>
  </si>
  <si>
    <t>Total (1 to 10)</t>
  </si>
  <si>
    <t>Revenue /Recoveries</t>
  </si>
  <si>
    <t>Due to Provision not required written back Rs. 1.55 in comparison to 0.40 crore in 2015-16.</t>
  </si>
  <si>
    <t>Net Expenses</t>
  </si>
  <si>
    <t>Capital spares consumed not included in A(1) above and not claimed/allowed by commission for capitalisation</t>
  </si>
  <si>
    <t>KIRU</t>
  </si>
  <si>
    <t>RE LEH</t>
  </si>
  <si>
    <t>RE-JAMMU</t>
  </si>
  <si>
    <t>RE-SRINAGAR</t>
  </si>
  <si>
    <t>R-BANIKHET</t>
  </si>
  <si>
    <t>Due to decrease in consumption of spares during maintenance</t>
  </si>
  <si>
    <t xml:space="preserve">Due to increase in minimum wages </t>
  </si>
  <si>
    <t>due to revision of minimum wages upto 1.5 times</t>
  </si>
  <si>
    <r>
      <rPr>
        <b/>
        <u/>
        <sz val="10"/>
        <rFont val="Arial"/>
        <family val="2"/>
      </rPr>
      <t>In case of Mega Insurance Police</t>
    </r>
    <r>
      <rPr>
        <sz val="10"/>
        <rFont val="Arial"/>
        <family val="2"/>
      </rPr>
      <t xml:space="preserve">             1. Increase in premium rates on account of deteriorating claim ratio as a result of loss due Fire incident at Uri-II Power Station and submergence of Chutak power Station in November 2014 and June 2015 respectively and other claims during policy period 2014-15                                                          2. Increase in sum-insured due to increase in reinstatement cost of assets on Valuation.                                                  3. Increase in the rate of Service Tax and WCT from 12.36% to 14% and 10.5% to 12.6% respectively.                                 </t>
    </r>
    <r>
      <rPr>
        <b/>
        <u/>
        <sz val="10"/>
        <rFont val="Arial"/>
        <family val="2"/>
      </rPr>
      <t>In case of CPM policy</t>
    </r>
    <r>
      <rPr>
        <sz val="10"/>
        <rFont val="Arial"/>
        <family val="2"/>
      </rPr>
      <t>, Increase in Sum insured due to valuation of Assets, additional Construction equipment purchased and increase in premium rates &amp; Service Tax/WCT rates as above.</t>
    </r>
  </si>
  <si>
    <t>Due to addition of Region Office, Banikhet and PID Pathankot security Expenses</t>
  </si>
  <si>
    <t>Due to increase in cost of hiring charges of vehicle and cost of POL</t>
  </si>
  <si>
    <t>Due to foreign visit of 4 nos. employees for inspection of GIS spares</t>
  </si>
  <si>
    <t>Due to increase in satelite expenses</t>
  </si>
  <si>
    <t xml:space="preserve">Due to decrease in no of tender </t>
  </si>
  <si>
    <t>Due to shifting of Region Office, Banikhet</t>
  </si>
  <si>
    <t>Due to shifting of Region Office, Banikhet and normal increase in Salary</t>
  </si>
  <si>
    <t>Decrease in no of employee opted</t>
  </si>
  <si>
    <t>Due to increase in cost of KV expenses and Guest House Rennovation and Maintenance and Hospital Exps.</t>
  </si>
  <si>
    <t>Due to Provision not required written back Rs. 0.40 in comparison to 6.97 crore in 2014-15.</t>
  </si>
  <si>
    <t>Name of Power Station: CHAMERA I POWER STATION</t>
  </si>
  <si>
    <t>Reasons For Variation</t>
  </si>
  <si>
    <t xml:space="preserve">Outsourcing of technical manpower due to shortage of regular employee </t>
  </si>
  <si>
    <t xml:space="preserve">1).  Increase in premium rates on account of deteriorating claim ratio as a result of loss  at Dhauliganga &amp; Tanak Pur Power Station due to flood in June 2013 and other factors in the reinsurance market.                                                                                                       2).  Increase in sum-insured due to Increase in reinstatement cost of assets on Valuation    3).Increase in premium rates of CPM Policy on account of deteriorating claim ratio as a result of loss  at Dhauliganga Power Station due to flood in June 2013. </t>
  </si>
  <si>
    <t>Due to extra ordinary payment of lease rent (railway sliding) in 2013-14</t>
  </si>
  <si>
    <t>Due to revision of travelling expenses and tainings to meet MOU target</t>
  </si>
  <si>
    <t xml:space="preserve">Due to increase in satelite expenses </t>
  </si>
  <si>
    <t xml:space="preserve">Due to decrease in no of tenders </t>
  </si>
  <si>
    <t>PLGI limit was enhanced to 20% from 12.5% of basic pay.</t>
  </si>
  <si>
    <t>increase in no. of employees opted</t>
  </si>
  <si>
    <t>1).  Increased in Expenditure  is  due to   Provision for incremental profit was not taken in F.Y 2013-14. Incremental profit was taken while providing for F.Y 2014-15.</t>
  </si>
  <si>
    <t>Due to Provision not required written back Rs. 6.97 in comparison to 3.33 crore in 2013-14.</t>
  </si>
  <si>
    <t>Reasons</t>
  </si>
  <si>
    <t>In financial year 2012-13 Digital Exciitation System was installed amounting approx. Rs.1.50 crore resulting in increase in expenditure during 2012-13.</t>
  </si>
  <si>
    <t xml:space="preserve">Increase is due to considering minimum wages of contract labours as per Central Govt. notification </t>
  </si>
  <si>
    <t>1).  Increase in premium rates on account of deteriorating claim ratio as a result of loss  at Dhauliganga &amp; Tanak Pur Power Station due to flood in June 2013 and other factors in the reinsurance market.                                                                                                                                                                                                              2).  Increase in sum-insured due to Increase in reinstatement cost of assets on Valuation.                               3).Increase in premium rates of CPM Policy on account of deteriorating claim ratio as a result of loss  at Dhauliganga Power Station due to flood in June 2013 and increase in Sum-insured.</t>
  </si>
  <si>
    <t xml:space="preserve">Due to payment of lease rent Rs.39.86 lacs for railway sliding on behalf of ED region, Banikhet </t>
  </si>
  <si>
    <t xml:space="preserve">Due to rate of electricity charges revised by HPSEB </t>
  </si>
  <si>
    <t xml:space="preserve">Due to increase in satelite expenses by Rs. 8 lakhs. </t>
  </si>
  <si>
    <t>Due to increse in no. of tenders for works and supplies.</t>
  </si>
  <si>
    <t>Due to increase in Acturial Valuation for Retired Employees Medical Benefits from Rs.60.28 lakhs to 171.12 lakhs</t>
  </si>
  <si>
    <t xml:space="preserve">Decrease in expenditure because during  F.Y 2012-13,  PLGI was paid from 2007-2010 on revised pay.                                                                                              
</t>
  </si>
  <si>
    <t>Lesser employee opted VRS in 2013-14.</t>
  </si>
  <si>
    <t xml:space="preserve">Decrease in expenditure because during F.Y 2012-13, PRP for F.Y 2010-11 &amp; F.Y 2011-12 was paid. </t>
  </si>
  <si>
    <t>due to increase in operation and running expenses of KV and Training Expenses.</t>
  </si>
  <si>
    <t>Due to Provision not required written back Rs. 93.12 Crore in 2012-13.</t>
  </si>
</sst>
</file>

<file path=xl/styles.xml><?xml version="1.0" encoding="utf-8"?>
<styleSheet xmlns="http://schemas.openxmlformats.org/spreadsheetml/2006/main">
  <numFmts count="7">
    <numFmt numFmtId="164" formatCode="###0;###0"/>
    <numFmt numFmtId="165" formatCode="###0.0;###0.0"/>
    <numFmt numFmtId="166" formatCode="mmm\-yyyy"/>
    <numFmt numFmtId="167" formatCode="0.000%"/>
    <numFmt numFmtId="168" formatCode="_(* #,##0_);_(* \(#,##0\);_(* &quot;-&quot;??_);_(@_)"/>
    <numFmt numFmtId="169" formatCode="0_);\(0\)"/>
    <numFmt numFmtId="170" formatCode="_(* #,##0.00_);_(* \(#,##0.00\);_(* &quot;-&quot;??_);_(@_)"/>
  </numFmts>
  <fonts count="37">
    <font>
      <sz val="10"/>
      <color rgb="FF000000"/>
      <name val="Times New Roman"/>
      <charset val="204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b/>
      <sz val="10"/>
      <name val="Arial"/>
      <family val="2"/>
    </font>
    <font>
      <sz val="10"/>
      <color rgb="FF000000"/>
      <name val="Arial"/>
      <family val="2"/>
    </font>
    <font>
      <b/>
      <u/>
      <sz val="10"/>
      <name val="Arial"/>
      <family val="2"/>
    </font>
    <font>
      <sz val="11"/>
      <name val="Calibri"/>
      <family val="2"/>
    </font>
    <font>
      <sz val="12"/>
      <color rgb="FF00000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sz val="10"/>
      <name val="Times New Roman"/>
      <family val="1"/>
    </font>
    <font>
      <b/>
      <u/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u/>
      <sz val="11"/>
      <name val="Arial"/>
      <family val="2"/>
    </font>
    <font>
      <sz val="10"/>
      <name val="Times New Roman"/>
      <family val="1"/>
    </font>
    <font>
      <b/>
      <sz val="12"/>
      <color rgb="FF000000"/>
      <name val="Arial"/>
      <family val="2"/>
    </font>
    <font>
      <b/>
      <sz val="10"/>
      <name val="Tahoma"/>
      <family val="2"/>
    </font>
    <font>
      <sz val="10"/>
      <color rgb="FF000000"/>
      <name val="Times New Roman"/>
      <family val="1"/>
    </font>
    <font>
      <sz val="12"/>
      <color rgb="FF000000"/>
      <name val="Times New Roman"/>
      <family val="1"/>
    </font>
    <font>
      <sz val="10"/>
      <color theme="1"/>
      <name val="Arial"/>
      <family val="2"/>
    </font>
    <font>
      <sz val="10"/>
      <color rgb="FF000000"/>
      <name val="Times New Roman"/>
      <family val="1"/>
    </font>
    <font>
      <sz val="12"/>
      <color theme="1"/>
      <name val="Arial"/>
      <family val="2"/>
    </font>
    <font>
      <i/>
      <sz val="12"/>
      <name val="Arial"/>
      <family val="2"/>
    </font>
    <font>
      <b/>
      <sz val="35"/>
      <color rgb="FF000000"/>
      <name val="Arial"/>
      <family val="2"/>
    </font>
    <font>
      <b/>
      <sz val="14"/>
      <name val="Arial"/>
      <family val="2"/>
    </font>
    <font>
      <b/>
      <u/>
      <sz val="12"/>
      <color rgb="FF000000"/>
      <name val="Arial"/>
      <family val="2"/>
    </font>
    <font>
      <sz val="11"/>
      <color rgb="FF000000"/>
      <name val="Arial"/>
      <family val="2"/>
    </font>
    <font>
      <b/>
      <sz val="12"/>
      <name val="Tahoma"/>
      <family val="2"/>
    </font>
    <font>
      <sz val="12"/>
      <name val="Tahoma"/>
      <family val="2"/>
    </font>
    <font>
      <b/>
      <sz val="10"/>
      <color indexed="12"/>
      <name val="Rupee Foradian"/>
      <family val="2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0" fontId="23" fillId="0" borderId="0"/>
    <xf numFmtId="9" fontId="26" fillId="0" borderId="0" applyFont="0" applyFill="0" applyBorder="0" applyAlignment="0" applyProtection="0"/>
    <xf numFmtId="0" fontId="2" fillId="0" borderId="0"/>
    <xf numFmtId="0" fontId="2" fillId="0" borderId="0"/>
    <xf numFmtId="0" fontId="36" fillId="0" borderId="0"/>
    <xf numFmtId="170" fontId="36" fillId="0" borderId="0" applyFont="0" applyFill="0" applyBorder="0" applyAlignment="0" applyProtection="0"/>
    <xf numFmtId="0" fontId="1" fillId="0" borderId="0"/>
    <xf numFmtId="0" fontId="1" fillId="0" borderId="0"/>
  </cellStyleXfs>
  <cellXfs count="261">
    <xf numFmtId="0" fontId="0" fillId="0" borderId="0" xfId="0" applyFill="1" applyBorder="1" applyAlignment="1">
      <alignment horizontal="left" vertical="top"/>
    </xf>
    <xf numFmtId="0" fontId="4" fillId="0" borderId="0" xfId="0" applyFont="1" applyFill="1" applyBorder="1" applyAlignment="1">
      <alignment horizontal="left" vertical="top"/>
    </xf>
    <xf numFmtId="0" fontId="8" fillId="0" borderId="0" xfId="0" applyFont="1" applyFill="1" applyBorder="1" applyAlignment="1">
      <alignment horizontal="left" vertical="top"/>
    </xf>
    <xf numFmtId="0" fontId="0" fillId="0" borderId="0" xfId="0" applyFill="1" applyBorder="1" applyAlignment="1">
      <alignment horizontal="center" vertical="top"/>
    </xf>
    <xf numFmtId="0" fontId="0" fillId="0" borderId="8" xfId="0" applyFill="1" applyBorder="1" applyAlignment="1">
      <alignment horizontal="center" vertical="top" wrapText="1"/>
    </xf>
    <xf numFmtId="0" fontId="6" fillId="0" borderId="8" xfId="0" applyFont="1" applyFill="1" applyBorder="1" applyAlignment="1">
      <alignment vertical="top" wrapText="1"/>
    </xf>
    <xf numFmtId="0" fontId="2" fillId="0" borderId="8" xfId="0" applyFont="1" applyFill="1" applyBorder="1" applyAlignment="1">
      <alignment vertical="top" wrapText="1"/>
    </xf>
    <xf numFmtId="0" fontId="0" fillId="0" borderId="8" xfId="0" applyFill="1" applyBorder="1" applyAlignment="1">
      <alignment vertical="top" wrapText="1"/>
    </xf>
    <xf numFmtId="0" fontId="2" fillId="0" borderId="8" xfId="0" applyFont="1" applyFill="1" applyBorder="1" applyAlignment="1">
      <alignment horizontal="center" vertical="top" wrapText="1"/>
    </xf>
    <xf numFmtId="0" fontId="4" fillId="0" borderId="8" xfId="0" applyFont="1" applyFill="1" applyBorder="1" applyAlignment="1">
      <alignment vertical="top" wrapText="1"/>
    </xf>
    <xf numFmtId="0" fontId="6" fillId="0" borderId="8" xfId="0" applyFont="1" applyFill="1" applyBorder="1" applyAlignment="1">
      <alignment horizontal="center" vertical="top" wrapText="1"/>
    </xf>
    <xf numFmtId="0" fontId="0" fillId="0" borderId="0" xfId="0" applyFill="1" applyBorder="1" applyAlignment="1">
      <alignment horizontal="left" vertical="center"/>
    </xf>
    <xf numFmtId="0" fontId="0" fillId="0" borderId="2" xfId="0" applyFill="1" applyBorder="1" applyAlignment="1">
      <alignment horizontal="center" vertical="center" wrapText="1"/>
    </xf>
    <xf numFmtId="164" fontId="7" fillId="0" borderId="2" xfId="0" applyNumberFormat="1" applyFont="1" applyFill="1" applyBorder="1" applyAlignment="1">
      <alignment horizontal="center" vertical="center" wrapText="1"/>
    </xf>
    <xf numFmtId="165" fontId="7" fillId="0" borderId="2" xfId="0" applyNumberFormat="1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top" wrapText="1"/>
    </xf>
    <xf numFmtId="0" fontId="17" fillId="0" borderId="8" xfId="0" applyFont="1" applyFill="1" applyBorder="1" applyAlignment="1">
      <alignment horizontal="center" vertical="top" wrapText="1"/>
    </xf>
    <xf numFmtId="0" fontId="0" fillId="0" borderId="0" xfId="0" applyFill="1" applyBorder="1" applyAlignment="1">
      <alignment horizontal="center" vertical="top" wrapText="1"/>
    </xf>
    <xf numFmtId="0" fontId="16" fillId="0" borderId="0" xfId="0" applyFont="1" applyFill="1" applyBorder="1" applyAlignment="1">
      <alignment horizontal="left" vertical="top"/>
    </xf>
    <xf numFmtId="0" fontId="0" fillId="0" borderId="0" xfId="0" applyFill="1" applyBorder="1" applyAlignment="1">
      <alignment horizontal="center" vertical="center"/>
    </xf>
    <xf numFmtId="164" fontId="7" fillId="0" borderId="0" xfId="0" applyNumberFormat="1" applyFont="1" applyFill="1" applyBorder="1" applyAlignment="1">
      <alignment horizontal="center" vertical="center" wrapText="1"/>
    </xf>
    <xf numFmtId="164" fontId="7" fillId="0" borderId="8" xfId="0" applyNumberFormat="1" applyFont="1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165" fontId="7" fillId="0" borderId="0" xfId="0" applyNumberFormat="1" applyFont="1" applyFill="1" applyBorder="1" applyAlignment="1">
      <alignment horizontal="center" vertical="center" wrapText="1"/>
    </xf>
    <xf numFmtId="165" fontId="7" fillId="0" borderId="8" xfId="0" applyNumberFormat="1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vertical="top" wrapText="1"/>
    </xf>
    <xf numFmtId="0" fontId="17" fillId="0" borderId="4" xfId="0" applyFont="1" applyFill="1" applyBorder="1" applyAlignment="1">
      <alignment horizontal="center" vertical="top" wrapText="1"/>
    </xf>
    <xf numFmtId="0" fontId="0" fillId="0" borderId="8" xfId="0" applyFill="1" applyBorder="1" applyAlignment="1">
      <alignment horizontal="left" vertical="top"/>
    </xf>
    <xf numFmtId="0" fontId="2" fillId="0" borderId="0" xfId="0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vertical="top" wrapText="1"/>
    </xf>
    <xf numFmtId="0" fontId="12" fillId="0" borderId="12" xfId="0" applyFont="1" applyFill="1" applyBorder="1" applyAlignment="1">
      <alignment horizontal="center" vertical="top"/>
    </xf>
    <xf numFmtId="0" fontId="2" fillId="0" borderId="8" xfId="0" applyFont="1" applyFill="1" applyBorder="1" applyAlignment="1">
      <alignment horizontal="left" vertical="top" wrapText="1"/>
    </xf>
    <xf numFmtId="0" fontId="18" fillId="0" borderId="0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left" vertical="top"/>
    </xf>
    <xf numFmtId="0" fontId="9" fillId="0" borderId="8" xfId="0" applyFont="1" applyFill="1" applyBorder="1" applyAlignment="1">
      <alignment horizontal="center" vertical="top" wrapText="1"/>
    </xf>
    <xf numFmtId="0" fontId="9" fillId="0" borderId="8" xfId="0" applyFont="1" applyFill="1" applyBorder="1" applyAlignment="1">
      <alignment horizontal="left" vertical="top" wrapText="1"/>
    </xf>
    <xf numFmtId="0" fontId="13" fillId="0" borderId="8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164" fontId="7" fillId="2" borderId="2" xfId="0" applyNumberFormat="1" applyFont="1" applyFill="1" applyBorder="1" applyAlignment="1">
      <alignment horizontal="center" vertical="center" wrapText="1"/>
    </xf>
    <xf numFmtId="0" fontId="20" fillId="2" borderId="8" xfId="0" applyFont="1" applyFill="1" applyBorder="1" applyAlignment="1">
      <alignment horizontal="center" vertical="center" wrapText="1"/>
    </xf>
    <xf numFmtId="2" fontId="9" fillId="0" borderId="8" xfId="0" applyNumberFormat="1" applyFont="1" applyFill="1" applyBorder="1" applyAlignment="1">
      <alignment horizontal="center" vertical="top" wrapText="1"/>
    </xf>
    <xf numFmtId="0" fontId="9" fillId="0" borderId="0" xfId="0" applyFont="1" applyFill="1" applyBorder="1" applyAlignment="1">
      <alignment horizontal="center" vertical="top" wrapText="1"/>
    </xf>
    <xf numFmtId="2" fontId="9" fillId="0" borderId="14" xfId="0" applyNumberFormat="1" applyFont="1" applyFill="1" applyBorder="1" applyAlignment="1">
      <alignment horizontal="center" vertical="top" wrapText="1"/>
    </xf>
    <xf numFmtId="0" fontId="23" fillId="0" borderId="0" xfId="1" applyFill="1" applyBorder="1" applyAlignment="1">
      <alignment horizontal="left" vertical="top"/>
    </xf>
    <xf numFmtId="0" fontId="23" fillId="0" borderId="0" xfId="1" applyFill="1" applyBorder="1" applyAlignment="1">
      <alignment horizontal="center" vertical="top"/>
    </xf>
    <xf numFmtId="164" fontId="7" fillId="0" borderId="0" xfId="1" applyNumberFormat="1" applyFont="1" applyFill="1" applyBorder="1" applyAlignment="1">
      <alignment horizontal="center" vertical="top"/>
    </xf>
    <xf numFmtId="0" fontId="3" fillId="0" borderId="0" xfId="1" applyFont="1" applyFill="1" applyBorder="1" applyAlignment="1">
      <alignment horizontal="center" vertical="top"/>
    </xf>
    <xf numFmtId="1" fontId="2" fillId="0" borderId="8" xfId="0" applyNumberFormat="1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vertical="top" wrapText="1"/>
    </xf>
    <xf numFmtId="2" fontId="2" fillId="0" borderId="8" xfId="0" applyNumberFormat="1" applyFont="1" applyFill="1" applyBorder="1" applyAlignment="1">
      <alignment horizontal="center" vertical="center" wrapText="1"/>
    </xf>
    <xf numFmtId="2" fontId="7" fillId="0" borderId="8" xfId="0" applyNumberFormat="1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top" wrapText="1"/>
    </xf>
    <xf numFmtId="0" fontId="0" fillId="2" borderId="8" xfId="0" applyFill="1" applyBorder="1" applyAlignment="1">
      <alignment horizontal="center" vertical="top" wrapText="1"/>
    </xf>
    <xf numFmtId="165" fontId="7" fillId="2" borderId="2" xfId="0" applyNumberFormat="1" applyFont="1" applyFill="1" applyBorder="1" applyAlignment="1">
      <alignment horizontal="center" vertical="center" wrapText="1"/>
    </xf>
    <xf numFmtId="9" fontId="0" fillId="0" borderId="0" xfId="2" applyFont="1" applyFill="1" applyBorder="1" applyAlignment="1">
      <alignment horizontal="left" vertical="top"/>
    </xf>
    <xf numFmtId="0" fontId="0" fillId="0" borderId="0" xfId="0" applyFill="1" applyBorder="1" applyAlignment="1">
      <alignment vertical="top"/>
    </xf>
    <xf numFmtId="0" fontId="2" fillId="0" borderId="8" xfId="0" applyFont="1" applyFill="1" applyBorder="1" applyAlignment="1">
      <alignment horizontal="center" vertical="top" wrapText="1"/>
    </xf>
    <xf numFmtId="164" fontId="7" fillId="2" borderId="8" xfId="0" applyNumberFormat="1" applyFont="1" applyFill="1" applyBorder="1" applyAlignment="1">
      <alignment horizontal="center" vertical="center" wrapText="1"/>
    </xf>
    <xf numFmtId="0" fontId="25" fillId="0" borderId="8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vertical="top"/>
    </xf>
    <xf numFmtId="2" fontId="7" fillId="0" borderId="11" xfId="0" applyNumberFormat="1" applyFont="1" applyFill="1" applyBorder="1" applyAlignment="1">
      <alignment vertical="top"/>
    </xf>
    <xf numFmtId="0" fontId="7" fillId="0" borderId="11" xfId="0" applyFont="1" applyFill="1" applyBorder="1" applyAlignment="1">
      <alignment vertical="top"/>
    </xf>
    <xf numFmtId="0" fontId="7" fillId="0" borderId="10" xfId="0" applyFont="1" applyFill="1" applyBorder="1" applyAlignment="1">
      <alignment vertical="top"/>
    </xf>
    <xf numFmtId="0" fontId="9" fillId="0" borderId="0" xfId="0" applyFont="1" applyFill="1" applyBorder="1" applyAlignment="1">
      <alignment horizontal="left" vertical="top" wrapText="1"/>
    </xf>
    <xf numFmtId="0" fontId="9" fillId="0" borderId="14" xfId="0" applyFont="1" applyFill="1" applyBorder="1" applyAlignment="1">
      <alignment horizontal="left" vertical="top" wrapText="1"/>
    </xf>
    <xf numFmtId="0" fontId="0" fillId="0" borderId="14" xfId="0" applyFill="1" applyBorder="1" applyAlignment="1">
      <alignment horizontal="left" vertical="top"/>
    </xf>
    <xf numFmtId="0" fontId="9" fillId="0" borderId="15" xfId="0" applyFont="1" applyFill="1" applyBorder="1" applyAlignment="1">
      <alignment horizontal="left" vertical="top" wrapText="1"/>
    </xf>
    <xf numFmtId="2" fontId="22" fillId="0" borderId="16" xfId="0" applyNumberFormat="1" applyFont="1" applyBorder="1" applyAlignment="1">
      <alignment horizontal="center" vertical="center"/>
    </xf>
    <xf numFmtId="0" fontId="0" fillId="0" borderId="17" xfId="0" applyFill="1" applyBorder="1" applyAlignment="1">
      <alignment horizontal="left" vertical="top"/>
    </xf>
    <xf numFmtId="0" fontId="10" fillId="0" borderId="0" xfId="1" applyFont="1" applyFill="1" applyBorder="1" applyAlignment="1">
      <alignment horizontal="center" vertical="top"/>
    </xf>
    <xf numFmtId="0" fontId="10" fillId="0" borderId="0" xfId="1" applyFont="1" applyFill="1" applyBorder="1" applyAlignment="1">
      <alignment horizontal="left" vertical="top"/>
    </xf>
    <xf numFmtId="0" fontId="3" fillId="0" borderId="11" xfId="1" applyFont="1" applyFill="1" applyBorder="1" applyAlignment="1">
      <alignment vertical="top" wrapText="1"/>
    </xf>
    <xf numFmtId="0" fontId="3" fillId="0" borderId="11" xfId="1" applyFont="1" applyFill="1" applyBorder="1" applyAlignment="1">
      <alignment horizontal="center" vertical="top" wrapText="1"/>
    </xf>
    <xf numFmtId="0" fontId="3" fillId="0" borderId="10" xfId="1" applyFont="1" applyFill="1" applyBorder="1" applyAlignment="1">
      <alignment vertical="top" wrapText="1"/>
    </xf>
    <xf numFmtId="164" fontId="21" fillId="0" borderId="1" xfId="1" applyNumberFormat="1" applyFont="1" applyFill="1" applyBorder="1" applyAlignment="1">
      <alignment horizontal="center" vertical="top" wrapText="1"/>
    </xf>
    <xf numFmtId="0" fontId="10" fillId="0" borderId="2" xfId="1" applyFont="1" applyFill="1" applyBorder="1" applyAlignment="1">
      <alignment vertical="top" wrapText="1"/>
    </xf>
    <xf numFmtId="2" fontId="10" fillId="0" borderId="8" xfId="1" applyNumberFormat="1" applyFont="1" applyFill="1" applyBorder="1" applyAlignment="1">
      <alignment horizontal="center" vertical="top" wrapText="1"/>
    </xf>
    <xf numFmtId="0" fontId="3" fillId="0" borderId="2" xfId="1" applyFont="1" applyFill="1" applyBorder="1" applyAlignment="1">
      <alignment vertical="top" wrapText="1"/>
    </xf>
    <xf numFmtId="0" fontId="10" fillId="0" borderId="8" xfId="1" applyFont="1" applyFill="1" applyBorder="1" applyAlignment="1">
      <alignment horizontal="center" vertical="top" wrapText="1"/>
    </xf>
    <xf numFmtId="2" fontId="4" fillId="0" borderId="8" xfId="1" applyNumberFormat="1" applyFont="1" applyBorder="1" applyAlignment="1">
      <alignment horizontal="center" vertical="center" wrapText="1"/>
    </xf>
    <xf numFmtId="2" fontId="27" fillId="0" borderId="8" xfId="1" applyNumberFormat="1" applyFont="1" applyBorder="1" applyAlignment="1">
      <alignment horizontal="center" vertical="center"/>
    </xf>
    <xf numFmtId="0" fontId="10" fillId="2" borderId="8" xfId="1" applyFont="1" applyFill="1" applyBorder="1" applyAlignment="1">
      <alignment horizontal="center" vertical="center" wrapText="1"/>
    </xf>
    <xf numFmtId="0" fontId="10" fillId="0" borderId="1" xfId="1" applyFont="1" applyFill="1" applyBorder="1" applyAlignment="1">
      <alignment horizontal="center" vertical="top" wrapText="1"/>
    </xf>
    <xf numFmtId="10" fontId="10" fillId="0" borderId="8" xfId="1" applyNumberFormat="1" applyFont="1" applyFill="1" applyBorder="1" applyAlignment="1">
      <alignment horizontal="center" vertical="top" wrapText="1"/>
    </xf>
    <xf numFmtId="2" fontId="10" fillId="0" borderId="8" xfId="1" applyNumberFormat="1" applyFont="1" applyFill="1" applyBorder="1" applyAlignment="1">
      <alignment horizontal="center" vertical="top"/>
    </xf>
    <xf numFmtId="0" fontId="28" fillId="0" borderId="0" xfId="1" applyFont="1" applyFill="1" applyBorder="1" applyAlignment="1">
      <alignment horizontal="left" vertical="top"/>
    </xf>
    <xf numFmtId="167" fontId="10" fillId="0" borderId="8" xfId="1" applyNumberFormat="1" applyFont="1" applyFill="1" applyBorder="1" applyAlignment="1">
      <alignment horizontal="center" vertical="top" wrapText="1"/>
    </xf>
    <xf numFmtId="164" fontId="10" fillId="0" borderId="0" xfId="0" applyNumberFormat="1" applyFont="1" applyFill="1" applyBorder="1" applyAlignment="1">
      <alignment horizontal="left" vertical="top"/>
    </xf>
    <xf numFmtId="0" fontId="3" fillId="0" borderId="0" xfId="0" applyFont="1" applyFill="1" applyBorder="1" applyAlignment="1">
      <alignment vertical="top" wrapText="1"/>
    </xf>
    <xf numFmtId="0" fontId="10" fillId="0" borderId="0" xfId="0" applyFont="1" applyFill="1" applyBorder="1" applyAlignment="1">
      <alignment horizontal="center" vertical="top" wrapText="1"/>
    </xf>
    <xf numFmtId="2" fontId="4" fillId="0" borderId="8" xfId="1" applyNumberFormat="1" applyFont="1" applyFill="1" applyBorder="1" applyAlignment="1">
      <alignment horizontal="center" vertical="top" wrapText="1"/>
    </xf>
    <xf numFmtId="0" fontId="10" fillId="0" borderId="0" xfId="1" applyFont="1" applyFill="1" applyBorder="1" applyAlignment="1">
      <alignment horizontal="center" vertical="top" wrapText="1"/>
    </xf>
    <xf numFmtId="2" fontId="10" fillId="0" borderId="8" xfId="0" applyNumberFormat="1" applyFont="1" applyFill="1" applyBorder="1" applyAlignment="1">
      <alignment vertical="center" wrapText="1"/>
    </xf>
    <xf numFmtId="0" fontId="10" fillId="0" borderId="8" xfId="1" applyFont="1" applyFill="1" applyBorder="1" applyAlignment="1">
      <alignment horizontal="left" vertical="top"/>
    </xf>
    <xf numFmtId="0" fontId="10" fillId="0" borderId="13" xfId="1" applyFont="1" applyFill="1" applyBorder="1" applyAlignment="1">
      <alignment horizontal="center" vertical="center" wrapText="1"/>
    </xf>
    <xf numFmtId="0" fontId="10" fillId="0" borderId="7" xfId="1" applyFont="1" applyFill="1" applyBorder="1" applyAlignment="1">
      <alignment vertical="center" wrapText="1"/>
    </xf>
    <xf numFmtId="0" fontId="3" fillId="0" borderId="8" xfId="1" applyFont="1" applyFill="1" applyBorder="1" applyAlignment="1">
      <alignment horizontal="center" vertical="center" wrapText="1"/>
    </xf>
    <xf numFmtId="0" fontId="23" fillId="0" borderId="0" xfId="1" applyFill="1" applyBorder="1" applyAlignment="1">
      <alignment horizontal="left" vertical="center"/>
    </xf>
    <xf numFmtId="0" fontId="12" fillId="0" borderId="0" xfId="0" applyFont="1" applyFill="1" applyBorder="1" applyAlignment="1">
      <alignment horizontal="center" vertical="top"/>
    </xf>
    <xf numFmtId="0" fontId="10" fillId="0" borderId="0" xfId="0" applyFont="1" applyFill="1" applyBorder="1" applyAlignment="1">
      <alignment horizontal="left" vertical="top" wrapText="1"/>
    </xf>
    <xf numFmtId="0" fontId="7" fillId="0" borderId="9" xfId="0" applyFont="1" applyFill="1" applyBorder="1" applyAlignment="1">
      <alignment horizontal="center" vertical="top"/>
    </xf>
    <xf numFmtId="0" fontId="7" fillId="0" borderId="11" xfId="0" applyFont="1" applyFill="1" applyBorder="1" applyAlignment="1">
      <alignment horizontal="center" vertical="top"/>
    </xf>
    <xf numFmtId="0" fontId="7" fillId="0" borderId="10" xfId="0" applyFont="1" applyFill="1" applyBorder="1" applyAlignment="1">
      <alignment horizontal="center" vertical="top"/>
    </xf>
    <xf numFmtId="0" fontId="2" fillId="0" borderId="8" xfId="0" applyFont="1" applyFill="1" applyBorder="1" applyAlignment="1">
      <alignment horizontal="left" vertical="center" wrapText="1"/>
    </xf>
    <xf numFmtId="0" fontId="21" fillId="0" borderId="9" xfId="0" applyFont="1" applyFill="1" applyBorder="1" applyAlignment="1">
      <alignment horizontal="left" vertical="top" wrapText="1"/>
    </xf>
    <xf numFmtId="0" fontId="21" fillId="0" borderId="11" xfId="0" applyFont="1" applyFill="1" applyBorder="1" applyAlignment="1">
      <alignment horizontal="left" vertical="top" wrapText="1"/>
    </xf>
    <xf numFmtId="0" fontId="21" fillId="0" borderId="10" xfId="0" applyFont="1" applyFill="1" applyBorder="1" applyAlignment="1">
      <alignment horizontal="left" vertical="top" wrapText="1"/>
    </xf>
    <xf numFmtId="0" fontId="17" fillId="0" borderId="8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left" vertical="top" wrapText="1"/>
    </xf>
    <xf numFmtId="2" fontId="18" fillId="0" borderId="9" xfId="0" applyNumberFormat="1" applyFont="1" applyBorder="1" applyAlignment="1">
      <alignment horizontal="center" vertical="center" wrapText="1"/>
    </xf>
    <xf numFmtId="2" fontId="18" fillId="0" borderId="10" xfId="0" applyNumberFormat="1" applyFont="1" applyBorder="1" applyAlignment="1">
      <alignment horizontal="center" vertical="center" wrapText="1"/>
    </xf>
    <xf numFmtId="2" fontId="6" fillId="0" borderId="8" xfId="0" applyNumberFormat="1" applyFont="1" applyFill="1" applyBorder="1" applyAlignment="1">
      <alignment horizontal="center" vertical="top" wrapText="1"/>
    </xf>
    <xf numFmtId="0" fontId="6" fillId="0" borderId="8" xfId="0" applyFont="1" applyFill="1" applyBorder="1" applyAlignment="1">
      <alignment horizontal="center" vertical="top" wrapText="1"/>
    </xf>
    <xf numFmtId="0" fontId="0" fillId="0" borderId="9" xfId="0" applyFill="1" applyBorder="1" applyAlignment="1">
      <alignment horizontal="center" vertical="top" wrapText="1"/>
    </xf>
    <xf numFmtId="0" fontId="0" fillId="0" borderId="10" xfId="0" applyFill="1" applyBorder="1" applyAlignment="1">
      <alignment horizontal="center" vertical="top" wrapText="1"/>
    </xf>
    <xf numFmtId="0" fontId="0" fillId="0" borderId="8" xfId="0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top" wrapText="1"/>
    </xf>
    <xf numFmtId="0" fontId="2" fillId="0" borderId="9" xfId="0" applyFont="1" applyFill="1" applyBorder="1" applyAlignment="1">
      <alignment horizontal="center" vertical="top" wrapText="1"/>
    </xf>
    <xf numFmtId="0" fontId="2" fillId="0" borderId="10" xfId="0" applyFont="1" applyFill="1" applyBorder="1" applyAlignment="1">
      <alignment horizontal="center" vertical="top" wrapText="1"/>
    </xf>
    <xf numFmtId="0" fontId="17" fillId="0" borderId="9" xfId="0" applyFont="1" applyFill="1" applyBorder="1" applyAlignment="1">
      <alignment horizontal="center" vertical="top" wrapText="1"/>
    </xf>
    <xf numFmtId="0" fontId="17" fillId="0" borderId="10" xfId="0" applyFont="1" applyFill="1" applyBorder="1" applyAlignment="1">
      <alignment horizontal="center" vertical="top" wrapText="1"/>
    </xf>
    <xf numFmtId="0" fontId="0" fillId="2" borderId="8" xfId="0" applyFill="1" applyBorder="1" applyAlignment="1">
      <alignment horizontal="left" vertical="center" wrapText="1"/>
    </xf>
    <xf numFmtId="0" fontId="17" fillId="0" borderId="8" xfId="0" applyFont="1" applyFill="1" applyBorder="1" applyAlignment="1">
      <alignment horizontal="center" vertical="top" wrapText="1"/>
    </xf>
    <xf numFmtId="0" fontId="18" fillId="0" borderId="8" xfId="0" applyFont="1" applyFill="1" applyBorder="1" applyAlignment="1">
      <alignment horizontal="left" vertical="top" wrapText="1"/>
    </xf>
    <xf numFmtId="0" fontId="0" fillId="0" borderId="8" xfId="0" applyFill="1" applyBorder="1" applyAlignment="1">
      <alignment horizontal="left" vertical="center" wrapText="1"/>
    </xf>
    <xf numFmtId="0" fontId="17" fillId="0" borderId="8" xfId="0" applyFont="1" applyFill="1" applyBorder="1" applyAlignment="1">
      <alignment horizontal="left" vertical="top" wrapText="1"/>
    </xf>
    <xf numFmtId="0" fontId="18" fillId="0" borderId="8" xfId="0" applyFont="1" applyFill="1" applyBorder="1" applyAlignment="1">
      <alignment horizontal="left" vertical="center" wrapText="1"/>
    </xf>
    <xf numFmtId="0" fontId="11" fillId="0" borderId="8" xfId="0" applyFont="1" applyFill="1" applyBorder="1" applyAlignment="1">
      <alignment horizontal="left" vertical="top" wrapText="1"/>
    </xf>
    <xf numFmtId="0" fontId="17" fillId="2" borderId="8" xfId="0" applyFont="1" applyFill="1" applyBorder="1" applyAlignment="1">
      <alignment horizontal="left" vertical="top" wrapText="1"/>
    </xf>
    <xf numFmtId="0" fontId="17" fillId="0" borderId="8" xfId="0" applyFont="1" applyFill="1" applyBorder="1" applyAlignment="1">
      <alignment horizontal="left" vertical="center" wrapText="1"/>
    </xf>
    <xf numFmtId="0" fontId="17" fillId="2" borderId="8" xfId="0" applyFont="1" applyFill="1" applyBorder="1" applyAlignment="1">
      <alignment horizontal="left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2" fontId="25" fillId="2" borderId="9" xfId="0" applyNumberFormat="1" applyFont="1" applyFill="1" applyBorder="1" applyAlignment="1">
      <alignment horizontal="center" vertical="center" wrapText="1"/>
    </xf>
    <xf numFmtId="2" fontId="25" fillId="2" borderId="11" xfId="0" applyNumberFormat="1" applyFont="1" applyFill="1" applyBorder="1" applyAlignment="1">
      <alignment horizontal="center" vertical="center" wrapText="1"/>
    </xf>
    <xf numFmtId="2" fontId="25" fillId="2" borderId="10" xfId="0" applyNumberFormat="1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top" wrapText="1"/>
    </xf>
    <xf numFmtId="0" fontId="17" fillId="0" borderId="5" xfId="0" applyFont="1" applyFill="1" applyBorder="1" applyAlignment="1">
      <alignment horizontal="center" vertical="top" wrapText="1"/>
    </xf>
    <xf numFmtId="0" fontId="24" fillId="0" borderId="9" xfId="0" applyFont="1" applyFill="1" applyBorder="1" applyAlignment="1">
      <alignment horizontal="center" vertical="center" wrapText="1"/>
    </xf>
    <xf numFmtId="0" fontId="24" fillId="0" borderId="11" xfId="0" applyFont="1" applyFill="1" applyBorder="1" applyAlignment="1">
      <alignment horizontal="center" vertical="center" wrapText="1"/>
    </xf>
    <xf numFmtId="0" fontId="24" fillId="0" borderId="10" xfId="0" applyFont="1" applyFill="1" applyBorder="1" applyAlignment="1">
      <alignment horizontal="center" vertical="center" wrapText="1"/>
    </xf>
    <xf numFmtId="0" fontId="18" fillId="0" borderId="9" xfId="0" applyFont="1" applyFill="1" applyBorder="1" applyAlignment="1">
      <alignment horizontal="left" vertical="top" wrapText="1"/>
    </xf>
    <xf numFmtId="0" fontId="18" fillId="0" borderId="11" xfId="0" applyFont="1" applyFill="1" applyBorder="1" applyAlignment="1">
      <alignment horizontal="left" vertical="top" wrapText="1"/>
    </xf>
    <xf numFmtId="0" fontId="18" fillId="0" borderId="10" xfId="0" applyFont="1" applyFill="1" applyBorder="1" applyAlignment="1">
      <alignment horizontal="left" vertical="top" wrapText="1"/>
    </xf>
    <xf numFmtId="0" fontId="13" fillId="0" borderId="9" xfId="0" applyFont="1" applyFill="1" applyBorder="1" applyAlignment="1">
      <alignment horizontal="center" vertical="center" wrapText="1"/>
    </xf>
    <xf numFmtId="0" fontId="13" fillId="0" borderId="11" xfId="0" applyFont="1" applyFill="1" applyBorder="1" applyAlignment="1">
      <alignment horizontal="center" vertical="center" wrapText="1"/>
    </xf>
    <xf numFmtId="0" fontId="13" fillId="0" borderId="10" xfId="0" applyFont="1" applyFill="1" applyBorder="1" applyAlignment="1">
      <alignment horizontal="center" vertical="center" wrapText="1"/>
    </xf>
    <xf numFmtId="0" fontId="3" fillId="0" borderId="8" xfId="1" applyFont="1" applyFill="1" applyBorder="1" applyAlignment="1">
      <alignment horizontal="left" vertical="top" wrapText="1"/>
    </xf>
    <xf numFmtId="0" fontId="3" fillId="0" borderId="9" xfId="1" applyFont="1" applyFill="1" applyBorder="1" applyAlignment="1">
      <alignment horizontal="center" vertical="top" wrapText="1"/>
    </xf>
    <xf numFmtId="0" fontId="3" fillId="0" borderId="11" xfId="1" applyFont="1" applyFill="1" applyBorder="1" applyAlignment="1">
      <alignment horizontal="center" vertical="top" wrapText="1"/>
    </xf>
    <xf numFmtId="0" fontId="3" fillId="0" borderId="10" xfId="1" applyFont="1" applyFill="1" applyBorder="1" applyAlignment="1">
      <alignment horizontal="center" vertical="top" wrapText="1"/>
    </xf>
    <xf numFmtId="164" fontId="10" fillId="0" borderId="0" xfId="0" applyNumberFormat="1" applyFont="1" applyFill="1" applyBorder="1" applyAlignment="1">
      <alignment horizontal="left" vertical="top" wrapText="1"/>
    </xf>
    <xf numFmtId="0" fontId="29" fillId="0" borderId="18" xfId="0" applyFont="1" applyFill="1" applyBorder="1" applyAlignment="1">
      <alignment horizontal="center" vertical="center" wrapText="1"/>
    </xf>
    <xf numFmtId="0" fontId="29" fillId="0" borderId="19" xfId="0" applyFont="1" applyFill="1" applyBorder="1" applyAlignment="1">
      <alignment horizontal="center" vertical="center" wrapText="1"/>
    </xf>
    <xf numFmtId="0" fontId="29" fillId="0" borderId="20" xfId="0" applyFont="1" applyFill="1" applyBorder="1" applyAlignment="1">
      <alignment horizontal="center" vertical="center" wrapText="1"/>
    </xf>
    <xf numFmtId="0" fontId="29" fillId="0" borderId="21" xfId="0" applyFont="1" applyFill="1" applyBorder="1" applyAlignment="1">
      <alignment horizontal="center" vertical="center" wrapText="1"/>
    </xf>
    <xf numFmtId="0" fontId="29" fillId="0" borderId="0" xfId="0" applyFont="1" applyFill="1" applyBorder="1" applyAlignment="1">
      <alignment horizontal="center" vertical="center" wrapText="1"/>
    </xf>
    <xf numFmtId="0" fontId="29" fillId="0" borderId="22" xfId="0" applyFont="1" applyFill="1" applyBorder="1" applyAlignment="1">
      <alignment horizontal="center" vertical="center" wrapText="1"/>
    </xf>
    <xf numFmtId="0" fontId="29" fillId="0" borderId="23" xfId="0" applyFont="1" applyFill="1" applyBorder="1" applyAlignment="1">
      <alignment horizontal="center" vertical="center" wrapText="1"/>
    </xf>
    <xf numFmtId="0" fontId="29" fillId="0" borderId="12" xfId="0" applyFont="1" applyFill="1" applyBorder="1" applyAlignment="1">
      <alignment horizontal="center" vertical="center" wrapText="1"/>
    </xf>
    <xf numFmtId="0" fontId="29" fillId="0" borderId="24" xfId="0" applyFont="1" applyFill="1" applyBorder="1" applyAlignment="1">
      <alignment horizontal="center" vertical="center" wrapText="1"/>
    </xf>
    <xf numFmtId="0" fontId="3" fillId="0" borderId="9" xfId="1" applyFont="1" applyFill="1" applyBorder="1" applyAlignment="1">
      <alignment horizontal="left" vertical="top" wrapText="1"/>
    </xf>
    <xf numFmtId="0" fontId="3" fillId="0" borderId="11" xfId="1" applyFont="1" applyFill="1" applyBorder="1" applyAlignment="1">
      <alignment horizontal="left" vertical="top" wrapText="1"/>
    </xf>
    <xf numFmtId="166" fontId="3" fillId="0" borderId="9" xfId="1" applyNumberFormat="1" applyFont="1" applyFill="1" applyBorder="1" applyAlignment="1">
      <alignment horizontal="center" vertical="top" wrapText="1"/>
    </xf>
    <xf numFmtId="166" fontId="3" fillId="0" borderId="11" xfId="1" applyNumberFormat="1" applyFont="1" applyFill="1" applyBorder="1" applyAlignment="1">
      <alignment horizontal="center" vertical="top" wrapText="1"/>
    </xf>
    <xf numFmtId="166" fontId="3" fillId="0" borderId="10" xfId="1" applyNumberFormat="1" applyFont="1" applyFill="1" applyBorder="1" applyAlignment="1">
      <alignment horizontal="center" vertical="top" wrapText="1"/>
    </xf>
    <xf numFmtId="164" fontId="31" fillId="0" borderId="4" xfId="1" applyNumberFormat="1" applyFont="1" applyFill="1" applyBorder="1" applyAlignment="1">
      <alignment horizontal="left" vertical="top" wrapText="1"/>
    </xf>
    <xf numFmtId="2" fontId="32" fillId="0" borderId="8" xfId="0" applyNumberFormat="1" applyFont="1" applyFill="1" applyBorder="1" applyAlignment="1">
      <alignment horizontal="center" vertical="center" wrapText="1"/>
    </xf>
    <xf numFmtId="0" fontId="10" fillId="0" borderId="9" xfId="1" applyFont="1" applyFill="1" applyBorder="1" applyAlignment="1">
      <alignment horizontal="center" vertical="top" wrapText="1"/>
    </xf>
    <xf numFmtId="0" fontId="10" fillId="0" borderId="11" xfId="1" applyFont="1" applyFill="1" applyBorder="1" applyAlignment="1">
      <alignment horizontal="center" vertical="top" wrapText="1"/>
    </xf>
    <xf numFmtId="0" fontId="10" fillId="0" borderId="10" xfId="1" applyFont="1" applyFill="1" applyBorder="1" applyAlignment="1">
      <alignment horizontal="center" vertical="top" wrapText="1"/>
    </xf>
    <xf numFmtId="0" fontId="2" fillId="0" borderId="0" xfId="3" applyFont="1" applyFill="1" applyAlignment="1">
      <alignment horizontal="center"/>
    </xf>
    <xf numFmtId="0" fontId="3" fillId="0" borderId="0" xfId="3" applyFont="1" applyFill="1" applyBorder="1" applyAlignment="1">
      <alignment horizontal="left"/>
    </xf>
    <xf numFmtId="0" fontId="2" fillId="0" borderId="0" xfId="3" applyFont="1" applyFill="1" applyBorder="1"/>
    <xf numFmtId="0" fontId="2" fillId="0" borderId="0" xfId="3" applyFont="1" applyFill="1"/>
    <xf numFmtId="0" fontId="2" fillId="0" borderId="0" xfId="3" applyFont="1" applyFill="1" applyAlignment="1">
      <alignment vertical="center" wrapText="1"/>
    </xf>
    <xf numFmtId="0" fontId="33" fillId="0" borderId="0" xfId="3" applyFont="1" applyFill="1" applyBorder="1" applyAlignment="1">
      <alignment horizontal="left"/>
    </xf>
    <xf numFmtId="0" fontId="3" fillId="0" borderId="0" xfId="3" applyFont="1" applyFill="1" applyBorder="1"/>
    <xf numFmtId="0" fontId="34" fillId="0" borderId="0" xfId="3" applyFont="1" applyFill="1" applyAlignment="1">
      <alignment horizontal="left"/>
    </xf>
    <xf numFmtId="0" fontId="33" fillId="0" borderId="0" xfId="3" applyFont="1" applyFill="1" applyBorder="1" applyAlignment="1">
      <alignment horizontal="left" vertical="top"/>
    </xf>
    <xf numFmtId="0" fontId="34" fillId="0" borderId="0" xfId="3" applyFont="1" applyFill="1" applyBorder="1" applyAlignment="1">
      <alignment horizontal="left" vertical="top"/>
    </xf>
    <xf numFmtId="0" fontId="4" fillId="0" borderId="0" xfId="3" applyFont="1" applyFill="1" applyBorder="1"/>
    <xf numFmtId="0" fontId="6" fillId="0" borderId="8" xfId="3" applyFont="1" applyFill="1" applyBorder="1" applyAlignment="1">
      <alignment horizontal="center" vertical="center" wrapText="1"/>
    </xf>
    <xf numFmtId="1" fontId="35" fillId="0" borderId="8" xfId="4" applyNumberFormat="1" applyFont="1" applyFill="1" applyBorder="1" applyAlignment="1" applyProtection="1">
      <alignment horizontal="center" vertical="center" wrapText="1"/>
      <protection locked="0"/>
    </xf>
    <xf numFmtId="0" fontId="6" fillId="0" borderId="8" xfId="3" applyFont="1" applyFill="1" applyBorder="1" applyAlignment="1">
      <alignment horizontal="center"/>
    </xf>
    <xf numFmtId="0" fontId="2" fillId="0" borderId="8" xfId="3" applyFont="1" applyFill="1" applyBorder="1"/>
    <xf numFmtId="0" fontId="2" fillId="0" borderId="8" xfId="3" applyFont="1" applyFill="1" applyBorder="1" applyAlignment="1">
      <alignment vertical="center" wrapText="1"/>
    </xf>
    <xf numFmtId="0" fontId="6" fillId="0" borderId="8" xfId="3" applyFont="1" applyFill="1" applyBorder="1"/>
    <xf numFmtId="168" fontId="2" fillId="0" borderId="8" xfId="3" applyNumberFormat="1" applyFont="1" applyFill="1" applyBorder="1"/>
    <xf numFmtId="168" fontId="2" fillId="0" borderId="8" xfId="3" applyNumberFormat="1" applyFont="1" applyFill="1" applyBorder="1" applyAlignment="1">
      <alignment vertical="center" wrapText="1"/>
    </xf>
    <xf numFmtId="168" fontId="2" fillId="0" borderId="8" xfId="3" applyNumberFormat="1" applyFont="1" applyFill="1" applyBorder="1" applyAlignment="1">
      <alignment vertical="top"/>
    </xf>
    <xf numFmtId="168" fontId="2" fillId="0" borderId="8" xfId="3" applyNumberFormat="1" applyFont="1" applyFill="1" applyBorder="1" applyAlignment="1">
      <alignment horizontal="left" vertical="center" wrapText="1"/>
    </xf>
    <xf numFmtId="168" fontId="6" fillId="0" borderId="25" xfId="3" applyNumberFormat="1" applyFont="1" applyFill="1" applyBorder="1"/>
    <xf numFmtId="168" fontId="6" fillId="0" borderId="8" xfId="3" applyNumberFormat="1" applyFont="1" applyFill="1" applyBorder="1"/>
    <xf numFmtId="168" fontId="6" fillId="0" borderId="8" xfId="3" applyNumberFormat="1" applyFont="1" applyFill="1" applyBorder="1" applyAlignment="1">
      <alignment horizontal="right" vertical="center" wrapText="1"/>
    </xf>
    <xf numFmtId="168" fontId="2" fillId="0" borderId="26" xfId="3" applyNumberFormat="1" applyFont="1" applyFill="1" applyBorder="1"/>
    <xf numFmtId="168" fontId="2" fillId="0" borderId="8" xfId="3" applyNumberFormat="1" applyFont="1" applyFill="1" applyBorder="1" applyAlignment="1">
      <alignment horizontal="right" vertical="center" wrapText="1"/>
    </xf>
    <xf numFmtId="168" fontId="6" fillId="0" borderId="8" xfId="3" applyNumberFormat="1" applyFont="1" applyFill="1" applyBorder="1" applyAlignment="1">
      <alignment vertical="center" wrapText="1"/>
    </xf>
    <xf numFmtId="0" fontId="2" fillId="0" borderId="8" xfId="3" applyFont="1" applyFill="1" applyBorder="1" applyAlignment="1">
      <alignment horizontal="center"/>
    </xf>
    <xf numFmtId="0" fontId="2" fillId="0" borderId="8" xfId="3" applyFont="1" applyFill="1" applyBorder="1" applyAlignment="1">
      <alignment horizontal="center" vertical="top"/>
    </xf>
    <xf numFmtId="0" fontId="2" fillId="0" borderId="8" xfId="3" applyFont="1" applyFill="1" applyBorder="1" applyAlignment="1">
      <alignment vertical="top"/>
    </xf>
    <xf numFmtId="0" fontId="2" fillId="0" borderId="8" xfId="5" applyFont="1" applyFill="1" applyBorder="1" applyAlignment="1">
      <alignment vertical="top" wrapText="1"/>
    </xf>
    <xf numFmtId="0" fontId="6" fillId="0" borderId="0" xfId="3" applyFont="1" applyFill="1"/>
    <xf numFmtId="0" fontId="2" fillId="0" borderId="8" xfId="3" applyFont="1" applyFill="1" applyBorder="1" applyAlignment="1">
      <alignment horizontal="center" vertical="center"/>
    </xf>
    <xf numFmtId="0" fontId="2" fillId="0" borderId="8" xfId="3" applyFont="1" applyFill="1" applyBorder="1" applyAlignment="1">
      <alignment vertical="top" wrapText="1"/>
    </xf>
    <xf numFmtId="168" fontId="2" fillId="0" borderId="8" xfId="3" applyNumberFormat="1" applyFont="1" applyFill="1" applyBorder="1" applyAlignment="1">
      <alignment vertical="top" wrapText="1"/>
    </xf>
    <xf numFmtId="0" fontId="6" fillId="0" borderId="8" xfId="3" applyFont="1" applyFill="1" applyBorder="1" applyAlignment="1">
      <alignment vertical="center" wrapText="1"/>
    </xf>
    <xf numFmtId="0" fontId="2" fillId="0" borderId="8" xfId="3" applyFont="1" applyFill="1" applyBorder="1" applyAlignment="1">
      <alignment wrapText="1"/>
    </xf>
    <xf numFmtId="0" fontId="2" fillId="0" borderId="0" xfId="3" applyFont="1" applyFill="1" applyBorder="1" applyAlignment="1">
      <alignment wrapText="1"/>
    </xf>
    <xf numFmtId="0" fontId="33" fillId="0" borderId="0" xfId="3" applyFont="1" applyFill="1" applyBorder="1" applyAlignment="1">
      <alignment horizontal="left" wrapText="1"/>
    </xf>
    <xf numFmtId="0" fontId="34" fillId="0" borderId="0" xfId="3" applyFont="1" applyFill="1" applyAlignment="1">
      <alignment horizontal="left" wrapText="1"/>
    </xf>
    <xf numFmtId="0" fontId="34" fillId="0" borderId="0" xfId="3" applyFont="1" applyFill="1" applyBorder="1" applyAlignment="1">
      <alignment horizontal="left" vertical="top" wrapText="1"/>
    </xf>
    <xf numFmtId="0" fontId="2" fillId="0" borderId="0" xfId="3" applyFont="1" applyFill="1" applyAlignment="1">
      <alignment wrapText="1"/>
    </xf>
    <xf numFmtId="169" fontId="35" fillId="0" borderId="8" xfId="4" applyNumberFormat="1" applyFont="1" applyFill="1" applyBorder="1" applyAlignment="1" applyProtection="1">
      <alignment horizontal="center" vertical="center" wrapText="1"/>
      <protection locked="0"/>
    </xf>
    <xf numFmtId="0" fontId="6" fillId="0" borderId="8" xfId="3" applyFont="1" applyFill="1" applyBorder="1" applyAlignment="1">
      <alignment horizontal="center" wrapText="1"/>
    </xf>
    <xf numFmtId="0" fontId="6" fillId="0" borderId="8" xfId="3" applyFont="1" applyFill="1" applyBorder="1" applyAlignment="1">
      <alignment horizontal="left" vertical="center"/>
    </xf>
    <xf numFmtId="0" fontId="2" fillId="0" borderId="8" xfId="3" applyFont="1" applyFill="1" applyBorder="1" applyAlignment="1">
      <alignment horizontal="left" vertical="center"/>
    </xf>
    <xf numFmtId="168" fontId="2" fillId="0" borderId="8" xfId="3" applyNumberFormat="1" applyFont="1" applyFill="1" applyBorder="1" applyAlignment="1">
      <alignment horizontal="left" vertical="center"/>
    </xf>
    <xf numFmtId="168" fontId="2" fillId="0" borderId="8" xfId="3" applyNumberFormat="1" applyFont="1" applyFill="1" applyBorder="1" applyAlignment="1">
      <alignment wrapText="1"/>
    </xf>
    <xf numFmtId="168" fontId="2" fillId="0" borderId="0" xfId="3" applyNumberFormat="1" applyFont="1" applyFill="1" applyBorder="1"/>
    <xf numFmtId="168" fontId="2" fillId="0" borderId="11" xfId="3" applyNumberFormat="1" applyFont="1" applyFill="1" applyBorder="1" applyAlignment="1">
      <alignment horizontal="right"/>
    </xf>
    <xf numFmtId="168" fontId="2" fillId="0" borderId="9" xfId="3" applyNumberFormat="1" applyFont="1" applyFill="1" applyBorder="1" applyAlignment="1">
      <alignment horizontal="right"/>
    </xf>
    <xf numFmtId="168" fontId="6" fillId="0" borderId="8" xfId="3" applyNumberFormat="1" applyFont="1" applyFill="1" applyBorder="1" applyAlignment="1">
      <alignment horizontal="left" vertical="center"/>
    </xf>
    <xf numFmtId="168" fontId="6" fillId="0" borderId="8" xfId="3" applyNumberFormat="1" applyFont="1" applyFill="1" applyBorder="1" applyAlignment="1">
      <alignment wrapText="1"/>
    </xf>
    <xf numFmtId="168" fontId="6" fillId="0" borderId="11" xfId="3" applyNumberFormat="1" applyFont="1" applyFill="1" applyBorder="1" applyAlignment="1">
      <alignment horizontal="right"/>
    </xf>
    <xf numFmtId="168" fontId="6" fillId="0" borderId="9" xfId="3" applyNumberFormat="1" applyFont="1" applyFill="1" applyBorder="1" applyAlignment="1">
      <alignment horizontal="right"/>
    </xf>
    <xf numFmtId="168" fontId="6" fillId="0" borderId="0" xfId="3" applyNumberFormat="1" applyFont="1" applyFill="1" applyBorder="1"/>
    <xf numFmtId="168" fontId="6" fillId="0" borderId="11" xfId="3" applyNumberFormat="1" applyFont="1" applyFill="1" applyBorder="1"/>
    <xf numFmtId="168" fontId="6" fillId="0" borderId="9" xfId="3" applyNumberFormat="1" applyFont="1" applyFill="1" applyBorder="1"/>
    <xf numFmtId="0" fontId="2" fillId="0" borderId="8" xfId="3" applyFont="1" applyFill="1" applyBorder="1" applyAlignment="1">
      <alignment horizontal="left" vertical="center" wrapText="1"/>
    </xf>
    <xf numFmtId="168" fontId="2" fillId="0" borderId="11" xfId="3" applyNumberFormat="1" applyFont="1" applyFill="1" applyBorder="1"/>
    <xf numFmtId="168" fontId="2" fillId="0" borderId="9" xfId="3" applyNumberFormat="1" applyFont="1" applyFill="1" applyBorder="1"/>
    <xf numFmtId="0" fontId="6" fillId="0" borderId="11" xfId="3" applyFont="1" applyFill="1" applyBorder="1"/>
    <xf numFmtId="0" fontId="6" fillId="0" borderId="9" xfId="3" applyFont="1" applyFill="1" applyBorder="1"/>
    <xf numFmtId="0" fontId="6" fillId="0" borderId="8" xfId="3" applyFont="1" applyFill="1" applyBorder="1" applyAlignment="1">
      <alignment horizontal="center" vertical="top" wrapText="1"/>
    </xf>
    <xf numFmtId="1" fontId="35" fillId="0" borderId="8" xfId="4" applyNumberFormat="1" applyFont="1" applyFill="1" applyBorder="1" applyAlignment="1" applyProtection="1">
      <alignment horizontal="center" vertical="top" wrapText="1"/>
      <protection locked="0"/>
    </xf>
    <xf numFmtId="169" fontId="35" fillId="0" borderId="10" xfId="4" applyNumberFormat="1" applyFont="1" applyFill="1" applyBorder="1" applyAlignment="1" applyProtection="1">
      <alignment horizontal="center" vertical="center" wrapText="1"/>
      <protection locked="0"/>
    </xf>
    <xf numFmtId="0" fontId="6" fillId="0" borderId="8" xfId="3" applyFont="1" applyFill="1" applyBorder="1" applyAlignment="1">
      <alignment horizontal="left" vertical="center" wrapText="1"/>
    </xf>
    <xf numFmtId="168" fontId="6" fillId="0" borderId="8" xfId="3" applyNumberFormat="1" applyFont="1" applyFill="1" applyBorder="1" applyAlignment="1">
      <alignment horizontal="left" vertical="center" wrapText="1"/>
    </xf>
    <xf numFmtId="0" fontId="2" fillId="0" borderId="8" xfId="5" applyFont="1" applyFill="1" applyBorder="1" applyAlignment="1">
      <alignment horizontal="left" vertical="center" wrapText="1"/>
    </xf>
    <xf numFmtId="0" fontId="2" fillId="0" borderId="8" xfId="3" applyFont="1" applyFill="1" applyBorder="1" applyAlignment="1">
      <alignment horizontal="center" vertical="top" wrapText="1"/>
    </xf>
    <xf numFmtId="0" fontId="36" fillId="0" borderId="8" xfId="5" applyFill="1" applyBorder="1" applyAlignment="1">
      <alignment horizontal="left" vertical="center" wrapText="1"/>
    </xf>
    <xf numFmtId="168" fontId="2" fillId="0" borderId="0" xfId="3" applyNumberFormat="1" applyFont="1" applyFill="1"/>
    <xf numFmtId="168" fontId="33" fillId="0" borderId="0" xfId="3" applyNumberFormat="1" applyFont="1" applyFill="1" applyBorder="1" applyAlignment="1">
      <alignment horizontal="left"/>
    </xf>
    <xf numFmtId="168" fontId="34" fillId="0" borderId="0" xfId="3" applyNumberFormat="1" applyFont="1" applyFill="1" applyAlignment="1">
      <alignment horizontal="left"/>
    </xf>
    <xf numFmtId="168" fontId="34" fillId="0" borderId="0" xfId="3" applyNumberFormat="1" applyFont="1" applyFill="1" applyBorder="1" applyAlignment="1">
      <alignment horizontal="left" vertical="top"/>
    </xf>
    <xf numFmtId="168" fontId="35" fillId="0" borderId="8" xfId="4" applyNumberFormat="1" applyFont="1" applyFill="1" applyBorder="1" applyAlignment="1" applyProtection="1">
      <alignment horizontal="center" vertical="top" wrapText="1"/>
      <protection locked="0"/>
    </xf>
    <xf numFmtId="168" fontId="6" fillId="0" borderId="8" xfId="3" applyNumberFormat="1" applyFont="1" applyFill="1" applyBorder="1" applyAlignment="1">
      <alignment horizontal="center" vertical="top" wrapText="1"/>
    </xf>
    <xf numFmtId="0" fontId="6" fillId="0" borderId="8" xfId="3" applyFont="1" applyFill="1" applyBorder="1" applyAlignment="1">
      <alignment vertical="top" wrapText="1"/>
    </xf>
    <xf numFmtId="168" fontId="2" fillId="0" borderId="8" xfId="3" applyNumberFormat="1" applyFont="1" applyFill="1" applyBorder="1" applyAlignment="1">
      <alignment horizontal="left" vertical="top" wrapText="1"/>
    </xf>
    <xf numFmtId="168" fontId="6" fillId="0" borderId="8" xfId="3" applyNumberFormat="1" applyFont="1" applyFill="1" applyBorder="1" applyAlignment="1">
      <alignment vertical="top" wrapText="1"/>
    </xf>
    <xf numFmtId="0" fontId="2" fillId="0" borderId="8" xfId="6" applyNumberFormat="1" applyFont="1" applyFill="1" applyBorder="1" applyAlignment="1">
      <alignment vertical="top" wrapText="1"/>
    </xf>
  </cellXfs>
  <cellStyles count="9">
    <cellStyle name="Comma 2" xfId="6"/>
    <cellStyle name="Normal" xfId="0" builtinId="0"/>
    <cellStyle name="Normal 2" xfId="1"/>
    <cellStyle name="Normal 2 2" xfId="7"/>
    <cellStyle name="Normal 2 3" xfId="8"/>
    <cellStyle name="Normal 3" xfId="3"/>
    <cellStyle name="Normal 4" xfId="5"/>
    <cellStyle name="Normal_Linkage BS Dec09" xfId="4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M-MGR-ASAIGAL\Shared\anjali\Downloads\BS%20March%202013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in pivot"/>
      <sheetName val="CAG Entries"/>
      <sheetName val="Closing Entries"/>
      <sheetName val="Pivot"/>
      <sheetName val="Pivot_Copied"/>
      <sheetName val="Trial(Orig)"/>
      <sheetName val="Trial_balance"/>
      <sheetName val="BS_Project"/>
      <sheetName val="BS_Adj"/>
      <sheetName val="BS_Final"/>
      <sheetName val="BS_Round"/>
      <sheetName val="Notes 13 &amp; 16-Investment"/>
      <sheetName val="BS_Project (Contra)"/>
      <sheetName val="Trial_Adj"/>
      <sheetName val="Trial_Final"/>
      <sheetName val="Annexure_Final"/>
      <sheetName val="Annexure to note 12"/>
      <sheetName val="Project closed during 12-13"/>
      <sheetName val="Email format"/>
      <sheetName val="Non-operational"/>
      <sheetName val="Annexure_Project"/>
      <sheetName val="Trial PL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>
        <row r="1513">
          <cell r="P1513">
            <v>351116708</v>
          </cell>
          <cell r="Z1513">
            <v>3577683</v>
          </cell>
          <cell r="AA1513">
            <v>2209605</v>
          </cell>
          <cell r="AB1513">
            <v>2583735</v>
          </cell>
          <cell r="AC1513">
            <v>1443605</v>
          </cell>
          <cell r="AD1513">
            <v>24015375</v>
          </cell>
        </row>
        <row r="1537">
          <cell r="Z1537">
            <v>346928</v>
          </cell>
          <cell r="AA1537">
            <v>272741</v>
          </cell>
          <cell r="AB1537">
            <v>618494</v>
          </cell>
          <cell r="AC1537">
            <v>143234</v>
          </cell>
          <cell r="AD1537">
            <v>2771589</v>
          </cell>
        </row>
        <row r="1578">
          <cell r="Z1578">
            <v>0</v>
          </cell>
          <cell r="AA1578">
            <v>0</v>
          </cell>
          <cell r="AB1578">
            <v>0</v>
          </cell>
          <cell r="AC1578">
            <v>0</v>
          </cell>
          <cell r="AD1578">
            <v>0</v>
          </cell>
        </row>
        <row r="1621">
          <cell r="Z1621">
            <v>0</v>
          </cell>
          <cell r="AA1621">
            <v>0</v>
          </cell>
          <cell r="AB1621">
            <v>0</v>
          </cell>
          <cell r="AC1621">
            <v>0</v>
          </cell>
          <cell r="AD1621">
            <v>0</v>
          </cell>
        </row>
        <row r="1622">
          <cell r="Z1622">
            <v>0</v>
          </cell>
          <cell r="AA1622">
            <v>0</v>
          </cell>
          <cell r="AB1622">
            <v>0</v>
          </cell>
          <cell r="AC1622">
            <v>0</v>
          </cell>
          <cell r="AD1622">
            <v>0</v>
          </cell>
        </row>
        <row r="1623">
          <cell r="Z1623">
            <v>0</v>
          </cell>
          <cell r="AA1623">
            <v>0</v>
          </cell>
          <cell r="AB1623">
            <v>0</v>
          </cell>
          <cell r="AC1623">
            <v>0</v>
          </cell>
          <cell r="AD1623">
            <v>0</v>
          </cell>
        </row>
        <row r="1624">
          <cell r="Z1624">
            <v>0</v>
          </cell>
          <cell r="AA1624">
            <v>0</v>
          </cell>
          <cell r="AB1624">
            <v>0</v>
          </cell>
          <cell r="AC1624">
            <v>0</v>
          </cell>
          <cell r="AD1624">
            <v>0</v>
          </cell>
        </row>
        <row r="1625">
          <cell r="Z1625">
            <v>0</v>
          </cell>
          <cell r="AA1625">
            <v>0</v>
          </cell>
          <cell r="AB1625">
            <v>0</v>
          </cell>
          <cell r="AC1625">
            <v>0</v>
          </cell>
          <cell r="AD1625">
            <v>0</v>
          </cell>
        </row>
        <row r="1626">
          <cell r="Z1626">
            <v>0</v>
          </cell>
          <cell r="AA1626">
            <v>0</v>
          </cell>
          <cell r="AB1626">
            <v>0</v>
          </cell>
          <cell r="AC1626">
            <v>0</v>
          </cell>
          <cell r="AD1626">
            <v>0</v>
          </cell>
        </row>
        <row r="1627">
          <cell r="Z1627">
            <v>0</v>
          </cell>
          <cell r="AA1627">
            <v>0</v>
          </cell>
          <cell r="AB1627">
            <v>0</v>
          </cell>
          <cell r="AC1627">
            <v>0</v>
          </cell>
          <cell r="AD1627">
            <v>0</v>
          </cell>
        </row>
        <row r="1628">
          <cell r="Z1628">
            <v>0</v>
          </cell>
          <cell r="AA1628">
            <v>0</v>
          </cell>
          <cell r="AB1628">
            <v>0</v>
          </cell>
          <cell r="AC1628">
            <v>0</v>
          </cell>
          <cell r="AD1628">
            <v>0</v>
          </cell>
        </row>
        <row r="1629">
          <cell r="Z1629">
            <v>0</v>
          </cell>
          <cell r="AA1629">
            <v>0</v>
          </cell>
          <cell r="AB1629">
            <v>0</v>
          </cell>
          <cell r="AC1629">
            <v>0</v>
          </cell>
          <cell r="AD1629">
            <v>0</v>
          </cell>
        </row>
        <row r="1630">
          <cell r="Z1630">
            <v>0</v>
          </cell>
          <cell r="AA1630">
            <v>0</v>
          </cell>
          <cell r="AB1630">
            <v>0</v>
          </cell>
          <cell r="AC1630">
            <v>0</v>
          </cell>
          <cell r="AD1630">
            <v>0</v>
          </cell>
        </row>
        <row r="1647">
          <cell r="Z1647">
            <v>0</v>
          </cell>
          <cell r="AA1647">
            <v>0</v>
          </cell>
          <cell r="AB1647">
            <v>0</v>
          </cell>
          <cell r="AC1647">
            <v>0</v>
          </cell>
          <cell r="AD1647">
            <v>0</v>
          </cell>
        </row>
        <row r="1648">
          <cell r="Z1648">
            <v>0</v>
          </cell>
          <cell r="AA1648">
            <v>0</v>
          </cell>
          <cell r="AB1648">
            <v>0</v>
          </cell>
          <cell r="AC1648">
            <v>0</v>
          </cell>
          <cell r="AD1648">
            <v>0</v>
          </cell>
        </row>
        <row r="1649">
          <cell r="Z1649">
            <v>0</v>
          </cell>
          <cell r="AA1649">
            <v>0</v>
          </cell>
          <cell r="AB1649">
            <v>0</v>
          </cell>
          <cell r="AC1649">
            <v>0</v>
          </cell>
          <cell r="AD1649">
            <v>0</v>
          </cell>
        </row>
        <row r="1650">
          <cell r="Z1650">
            <v>0</v>
          </cell>
          <cell r="AA1650">
            <v>0</v>
          </cell>
          <cell r="AB1650">
            <v>0</v>
          </cell>
          <cell r="AC1650">
            <v>0</v>
          </cell>
          <cell r="AD1650">
            <v>0</v>
          </cell>
        </row>
        <row r="1651">
          <cell r="Z1651">
            <v>0</v>
          </cell>
          <cell r="AA1651">
            <v>0</v>
          </cell>
          <cell r="AB1651">
            <v>0</v>
          </cell>
          <cell r="AC1651">
            <v>0</v>
          </cell>
          <cell r="AD1651">
            <v>0</v>
          </cell>
        </row>
        <row r="1652">
          <cell r="Z1652">
            <v>0</v>
          </cell>
          <cell r="AA1652">
            <v>0</v>
          </cell>
          <cell r="AB1652">
            <v>0</v>
          </cell>
          <cell r="AC1652">
            <v>0</v>
          </cell>
          <cell r="AD1652">
            <v>0</v>
          </cell>
        </row>
        <row r="1665">
          <cell r="Z1665">
            <v>1900039</v>
          </cell>
          <cell r="AA1665">
            <v>9517112</v>
          </cell>
          <cell r="AB1665">
            <v>1474431</v>
          </cell>
          <cell r="AC1665">
            <v>4466049</v>
          </cell>
          <cell r="AD1665">
            <v>4691499</v>
          </cell>
        </row>
        <row r="1700">
          <cell r="Z1700">
            <v>0</v>
          </cell>
          <cell r="AA1700">
            <v>0</v>
          </cell>
          <cell r="AB1700">
            <v>568535</v>
          </cell>
          <cell r="AC1700">
            <v>0</v>
          </cell>
          <cell r="AD1700">
            <v>3524048</v>
          </cell>
        </row>
        <row r="1708">
          <cell r="Z1708">
            <v>315512</v>
          </cell>
          <cell r="AA1708">
            <v>217491</v>
          </cell>
          <cell r="AB1708">
            <v>110685</v>
          </cell>
          <cell r="AC1708">
            <v>233237</v>
          </cell>
          <cell r="AD1708">
            <v>7759646</v>
          </cell>
        </row>
        <row r="1723">
          <cell r="Z1723">
            <v>315562</v>
          </cell>
          <cell r="AA1723">
            <v>2032938</v>
          </cell>
          <cell r="AB1723">
            <v>330579</v>
          </cell>
          <cell r="AC1723">
            <v>301909</v>
          </cell>
          <cell r="AD1723">
            <v>3355360</v>
          </cell>
        </row>
        <row r="1738">
          <cell r="Z1738">
            <v>32425</v>
          </cell>
          <cell r="AA1738">
            <v>1071139</v>
          </cell>
          <cell r="AB1738">
            <v>139098</v>
          </cell>
          <cell r="AC1738">
            <v>130478</v>
          </cell>
          <cell r="AD1738">
            <v>1507316</v>
          </cell>
        </row>
        <row r="1756">
          <cell r="Z1756">
            <v>0</v>
          </cell>
          <cell r="AA1756">
            <v>29472</v>
          </cell>
          <cell r="AB1756">
            <v>32061</v>
          </cell>
          <cell r="AC1756">
            <v>47008</v>
          </cell>
          <cell r="AD1756">
            <v>1038211</v>
          </cell>
        </row>
        <row r="1762">
          <cell r="Z1762">
            <v>7000</v>
          </cell>
          <cell r="AA1762">
            <v>92164</v>
          </cell>
          <cell r="AB1762">
            <v>1132</v>
          </cell>
          <cell r="AC1762">
            <v>7359</v>
          </cell>
          <cell r="AD1762">
            <v>132274</v>
          </cell>
        </row>
        <row r="1766">
          <cell r="Z1766">
            <v>0</v>
          </cell>
          <cell r="AA1766">
            <v>0</v>
          </cell>
          <cell r="AB1766">
            <v>0</v>
          </cell>
          <cell r="AC1766">
            <v>0</v>
          </cell>
          <cell r="AD1766">
            <v>0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84"/>
  <sheetViews>
    <sheetView view="pageBreakPreview" zoomScaleNormal="100" zoomScaleSheetLayoutView="100" workbookViewId="0">
      <selection activeCell="F25" sqref="F25:G25"/>
    </sheetView>
  </sheetViews>
  <sheetFormatPr defaultRowHeight="12.75"/>
  <cols>
    <col min="1" max="1" width="2.33203125" customWidth="1"/>
    <col min="2" max="2" width="6.5" style="19" customWidth="1"/>
    <col min="3" max="3" width="5.6640625" customWidth="1"/>
    <col min="4" max="4" width="25.6640625" customWidth="1"/>
    <col min="5" max="5" width="13.83203125" style="3" customWidth="1"/>
    <col min="6" max="10" width="13.83203125" customWidth="1"/>
  </cols>
  <sheetData>
    <row r="1" spans="2:10">
      <c r="I1" s="2" t="s">
        <v>26</v>
      </c>
    </row>
    <row r="2" spans="2:10">
      <c r="I2" s="18" t="s">
        <v>78</v>
      </c>
    </row>
    <row r="3" spans="2:10" ht="39" customHeight="1">
      <c r="B3" s="142" t="s">
        <v>66</v>
      </c>
      <c r="C3" s="142"/>
      <c r="D3" s="142"/>
      <c r="E3" s="142"/>
      <c r="F3" s="142"/>
      <c r="G3" s="142"/>
      <c r="H3" s="142"/>
      <c r="I3" s="142"/>
      <c r="J3" s="142"/>
    </row>
    <row r="4" spans="2:10" ht="8.25" customHeight="1">
      <c r="B4" s="143"/>
      <c r="C4" s="143"/>
      <c r="D4" s="143"/>
      <c r="E4" s="143"/>
      <c r="F4" s="143"/>
      <c r="G4" s="143"/>
      <c r="H4" s="143"/>
      <c r="I4" s="143"/>
      <c r="J4" s="144"/>
    </row>
    <row r="5" spans="2:10" ht="25.5" customHeight="1">
      <c r="B5" s="12"/>
      <c r="C5" s="145" t="s">
        <v>73</v>
      </c>
      <c r="D5" s="146"/>
      <c r="E5" s="15" t="s">
        <v>74</v>
      </c>
      <c r="F5" s="15" t="s">
        <v>75</v>
      </c>
      <c r="G5" s="15" t="s">
        <v>62</v>
      </c>
      <c r="H5" s="15" t="s">
        <v>76</v>
      </c>
      <c r="I5" s="15" t="s">
        <v>63</v>
      </c>
      <c r="J5" s="16" t="s">
        <v>64</v>
      </c>
    </row>
    <row r="6" spans="2:10" ht="20.100000000000001" customHeight="1">
      <c r="B6" s="13">
        <v>1</v>
      </c>
      <c r="C6" s="130" t="s">
        <v>0</v>
      </c>
      <c r="D6" s="130"/>
      <c r="E6" s="4"/>
      <c r="F6" s="136" t="s">
        <v>135</v>
      </c>
      <c r="G6" s="137"/>
      <c r="H6" s="137"/>
      <c r="I6" s="137"/>
      <c r="J6" s="138"/>
    </row>
    <row r="7" spans="2:10" ht="20.100000000000001" customHeight="1">
      <c r="B7" s="13">
        <v>2</v>
      </c>
      <c r="C7" s="130" t="s">
        <v>8</v>
      </c>
      <c r="D7" s="130"/>
      <c r="E7" s="4"/>
      <c r="F7" s="136" t="s">
        <v>136</v>
      </c>
      <c r="G7" s="137"/>
      <c r="H7" s="137"/>
      <c r="I7" s="137"/>
      <c r="J7" s="138"/>
    </row>
    <row r="8" spans="2:10" ht="27" customHeight="1">
      <c r="B8" s="13">
        <v>3</v>
      </c>
      <c r="C8" s="130" t="s">
        <v>10</v>
      </c>
      <c r="D8" s="130"/>
      <c r="E8" s="8" t="s">
        <v>11</v>
      </c>
      <c r="F8" s="147">
        <v>540</v>
      </c>
      <c r="G8" s="148"/>
      <c r="H8" s="148"/>
      <c r="I8" s="148"/>
      <c r="J8" s="149"/>
    </row>
    <row r="9" spans="2:10" s="11" customFormat="1" ht="44.25" customHeight="1">
      <c r="B9" s="13">
        <v>4</v>
      </c>
      <c r="C9" s="134" t="s">
        <v>12</v>
      </c>
      <c r="D9" s="134"/>
      <c r="E9" s="22" t="s">
        <v>13</v>
      </c>
      <c r="F9" s="136" t="s">
        <v>130</v>
      </c>
      <c r="G9" s="137"/>
      <c r="H9" s="137"/>
      <c r="I9" s="137"/>
      <c r="J9" s="138"/>
    </row>
    <row r="10" spans="2:10" ht="20.100000000000001" customHeight="1">
      <c r="B10" s="13">
        <v>5</v>
      </c>
      <c r="C10" s="130" t="s">
        <v>14</v>
      </c>
      <c r="D10" s="130"/>
      <c r="E10" s="4"/>
      <c r="F10" s="136" t="s">
        <v>131</v>
      </c>
      <c r="G10" s="137"/>
      <c r="H10" s="137"/>
      <c r="I10" s="137"/>
      <c r="J10" s="138"/>
    </row>
    <row r="11" spans="2:10" ht="28.5" customHeight="1">
      <c r="B11" s="40">
        <v>6</v>
      </c>
      <c r="C11" s="135" t="s">
        <v>15</v>
      </c>
      <c r="D11" s="135"/>
      <c r="E11" s="41" t="s">
        <v>67</v>
      </c>
      <c r="F11" s="139">
        <v>86.9</v>
      </c>
      <c r="G11" s="140"/>
      <c r="H11" s="140"/>
      <c r="I11" s="140"/>
      <c r="J11" s="141"/>
    </row>
    <row r="12" spans="2:10" ht="20.100000000000001" customHeight="1">
      <c r="B12" s="13">
        <v>7</v>
      </c>
      <c r="C12" s="130" t="s">
        <v>16</v>
      </c>
      <c r="D12" s="130"/>
      <c r="E12" s="8" t="s">
        <v>17</v>
      </c>
      <c r="F12" s="63" t="s">
        <v>137</v>
      </c>
      <c r="G12" s="63" t="s">
        <v>137</v>
      </c>
      <c r="H12" s="63" t="s">
        <v>137</v>
      </c>
      <c r="I12" s="63" t="s">
        <v>137</v>
      </c>
      <c r="J12" s="63" t="s">
        <v>137</v>
      </c>
    </row>
    <row r="13" spans="2:10" ht="30" customHeight="1">
      <c r="B13" s="13">
        <v>8</v>
      </c>
      <c r="C13" s="130" t="s">
        <v>18</v>
      </c>
      <c r="D13" s="130"/>
      <c r="E13" s="8" t="s">
        <v>17</v>
      </c>
      <c r="F13" s="63" t="s">
        <v>132</v>
      </c>
      <c r="G13" s="63" t="s">
        <v>132</v>
      </c>
      <c r="H13" s="63" t="s">
        <v>132</v>
      </c>
      <c r="I13" s="63" t="s">
        <v>132</v>
      </c>
      <c r="J13" s="63" t="s">
        <v>132</v>
      </c>
    </row>
    <row r="14" spans="2:10" ht="30" customHeight="1">
      <c r="B14" s="13">
        <v>9</v>
      </c>
      <c r="C14" s="130" t="s">
        <v>19</v>
      </c>
      <c r="D14" s="130"/>
      <c r="E14" s="8" t="s">
        <v>17</v>
      </c>
      <c r="F14" s="63" t="s">
        <v>133</v>
      </c>
      <c r="G14" s="63" t="s">
        <v>133</v>
      </c>
      <c r="H14" s="63" t="s">
        <v>133</v>
      </c>
      <c r="I14" s="63" t="s">
        <v>133</v>
      </c>
      <c r="J14" s="63" t="s">
        <v>133</v>
      </c>
    </row>
    <row r="15" spans="2:10" ht="18" customHeight="1">
      <c r="B15" s="40">
        <v>10</v>
      </c>
      <c r="C15" s="133" t="s">
        <v>20</v>
      </c>
      <c r="D15" s="133"/>
      <c r="E15" s="56" t="s">
        <v>1</v>
      </c>
      <c r="F15" s="50" t="s">
        <v>134</v>
      </c>
      <c r="G15" s="50" t="s">
        <v>134</v>
      </c>
      <c r="H15" s="50" t="s">
        <v>134</v>
      </c>
      <c r="I15" s="50" t="s">
        <v>134</v>
      </c>
      <c r="J15" s="50" t="s">
        <v>134</v>
      </c>
    </row>
    <row r="16" spans="2:10" ht="18.75" customHeight="1">
      <c r="B16" s="40">
        <v>11</v>
      </c>
      <c r="C16" s="133" t="s">
        <v>21</v>
      </c>
      <c r="D16" s="133"/>
      <c r="E16" s="56" t="s">
        <v>1</v>
      </c>
      <c r="F16" s="50" t="s">
        <v>141</v>
      </c>
      <c r="G16" s="50" t="s">
        <v>141</v>
      </c>
      <c r="H16" s="50" t="s">
        <v>141</v>
      </c>
      <c r="I16" s="50" t="s">
        <v>141</v>
      </c>
      <c r="J16" s="50" t="s">
        <v>141</v>
      </c>
    </row>
    <row r="17" spans="1:10" ht="15" customHeight="1">
      <c r="B17" s="40">
        <v>12</v>
      </c>
      <c r="C17" s="133" t="s">
        <v>22</v>
      </c>
      <c r="D17" s="133"/>
      <c r="E17" s="57"/>
      <c r="F17" s="51"/>
      <c r="G17" s="51"/>
      <c r="H17" s="51"/>
      <c r="I17" s="51"/>
      <c r="J17" s="51"/>
    </row>
    <row r="18" spans="1:10" ht="42.75" customHeight="1">
      <c r="B18" s="58">
        <v>12.1</v>
      </c>
      <c r="C18" s="133" t="s">
        <v>23</v>
      </c>
      <c r="D18" s="133"/>
      <c r="E18" s="56" t="s">
        <v>7</v>
      </c>
      <c r="F18" s="54">
        <v>344.43</v>
      </c>
      <c r="G18" s="54">
        <v>59.44</v>
      </c>
      <c r="H18" s="54">
        <v>63.85</v>
      </c>
      <c r="I18" s="54">
        <v>107.76</v>
      </c>
      <c r="J18" s="54">
        <v>139.68</v>
      </c>
    </row>
    <row r="19" spans="1:10" ht="42.75" customHeight="1">
      <c r="B19" s="58">
        <v>12.2</v>
      </c>
      <c r="C19" s="133" t="s">
        <v>24</v>
      </c>
      <c r="D19" s="133"/>
      <c r="E19" s="56" t="s">
        <v>7</v>
      </c>
      <c r="F19" s="54">
        <v>0</v>
      </c>
      <c r="G19" s="54">
        <v>0</v>
      </c>
      <c r="H19" s="54">
        <v>0</v>
      </c>
      <c r="I19" s="54">
        <v>0</v>
      </c>
      <c r="J19" s="54">
        <v>0</v>
      </c>
    </row>
    <row r="20" spans="1:10" ht="15" customHeight="1">
      <c r="B20" s="12"/>
      <c r="C20" s="130" t="s">
        <v>2</v>
      </c>
      <c r="D20" s="130"/>
      <c r="E20" s="4"/>
      <c r="F20" s="5"/>
      <c r="G20" s="5"/>
      <c r="H20" s="5"/>
      <c r="I20" s="5"/>
      <c r="J20" s="5"/>
    </row>
    <row r="21" spans="1:10" ht="15" customHeight="1">
      <c r="B21" s="13">
        <v>13</v>
      </c>
      <c r="C21" s="130" t="s">
        <v>3</v>
      </c>
      <c r="D21" s="130"/>
      <c r="E21" s="4"/>
      <c r="F21" s="5"/>
      <c r="G21" s="5"/>
      <c r="H21" s="5"/>
      <c r="I21" s="5"/>
      <c r="J21" s="5"/>
    </row>
    <row r="22" spans="1:10" s="11" customFormat="1" ht="30" customHeight="1">
      <c r="B22" s="14">
        <v>13.1</v>
      </c>
      <c r="C22" s="131" t="s">
        <v>68</v>
      </c>
      <c r="D22" s="131"/>
      <c r="E22" s="25" t="s">
        <v>25</v>
      </c>
      <c r="F22" s="53">
        <v>2442.2599999999998</v>
      </c>
      <c r="G22" s="53">
        <v>2340.84</v>
      </c>
      <c r="H22" s="53">
        <v>2551.7839209819995</v>
      </c>
      <c r="I22" s="53">
        <v>2623.7200062199995</v>
      </c>
      <c r="J22" s="53">
        <v>2224.4216000000001</v>
      </c>
    </row>
    <row r="23" spans="1:10" s="11" customFormat="1" ht="30" customHeight="1">
      <c r="B23" s="14">
        <v>13.2</v>
      </c>
      <c r="C23" s="131" t="s">
        <v>69</v>
      </c>
      <c r="D23" s="131"/>
      <c r="E23" s="25" t="s">
        <v>25</v>
      </c>
      <c r="F23" s="53">
        <v>2444.017839488502</v>
      </c>
      <c r="G23" s="53">
        <v>2344.6396651194991</v>
      </c>
      <c r="H23" s="53">
        <v>2553.7222795475018</v>
      </c>
      <c r="I23" s="53">
        <v>2622.698758163001</v>
      </c>
      <c r="J23" s="53">
        <v>2205.8459042204995</v>
      </c>
    </row>
    <row r="24" spans="1:10" s="11" customFormat="1" ht="30" customHeight="1">
      <c r="B24" s="14">
        <v>13.3</v>
      </c>
      <c r="C24" s="131" t="s">
        <v>70</v>
      </c>
      <c r="D24" s="131"/>
      <c r="E24" s="25" t="s">
        <v>25</v>
      </c>
      <c r="F24" s="53">
        <v>2437.8784675000029</v>
      </c>
      <c r="G24" s="53">
        <v>2331.6060975000041</v>
      </c>
      <c r="H24" s="53">
        <v>2516.784114999994</v>
      </c>
      <c r="I24" s="53">
        <v>2554.1332750000001</v>
      </c>
      <c r="J24" s="53">
        <v>2142.1648375</v>
      </c>
    </row>
    <row r="25" spans="1:10" s="11" customFormat="1" ht="43.5" customHeight="1">
      <c r="B25" s="13">
        <v>14</v>
      </c>
      <c r="C25" s="131" t="s">
        <v>71</v>
      </c>
      <c r="D25" s="131"/>
      <c r="E25" s="25" t="s">
        <v>25</v>
      </c>
      <c r="F25" s="52">
        <f>F22*0.7%</f>
        <v>17.095819999999996</v>
      </c>
      <c r="G25" s="52">
        <v>15.9</v>
      </c>
      <c r="H25" s="53">
        <v>18.259399999999999</v>
      </c>
      <c r="I25" s="53">
        <v>18.548288929999998</v>
      </c>
      <c r="J25" s="53">
        <v>15.84702669</v>
      </c>
    </row>
    <row r="26" spans="1:10" ht="30" customHeight="1">
      <c r="B26" s="13">
        <v>15</v>
      </c>
      <c r="C26" s="132" t="s">
        <v>77</v>
      </c>
      <c r="D26" s="132"/>
      <c r="E26" s="61" t="s">
        <v>25</v>
      </c>
      <c r="F26" s="54" t="s">
        <v>129</v>
      </c>
      <c r="G26" s="54" t="s">
        <v>129</v>
      </c>
      <c r="H26" s="54" t="s">
        <v>129</v>
      </c>
      <c r="I26" s="54" t="s">
        <v>129</v>
      </c>
      <c r="J26" s="54" t="s">
        <v>129</v>
      </c>
    </row>
    <row r="27" spans="1:10" ht="30" customHeight="1">
      <c r="B27" s="13">
        <v>16</v>
      </c>
      <c r="C27" s="128" t="s">
        <v>72</v>
      </c>
      <c r="D27" s="128"/>
      <c r="E27" s="8" t="s">
        <v>11</v>
      </c>
      <c r="F27" s="55">
        <v>522.75</v>
      </c>
      <c r="G27" s="55">
        <v>520.08000000000004</v>
      </c>
      <c r="H27" s="55">
        <v>515.70000000000005</v>
      </c>
      <c r="I27" s="55">
        <v>512.70000000000005</v>
      </c>
      <c r="J27" s="55">
        <v>512.5</v>
      </c>
    </row>
    <row r="29" spans="1:10">
      <c r="I29" s="2" t="s">
        <v>26</v>
      </c>
    </row>
    <row r="30" spans="1:10">
      <c r="B30" s="3"/>
      <c r="E30"/>
      <c r="I30" s="2" t="s">
        <v>9</v>
      </c>
    </row>
    <row r="31" spans="1:10">
      <c r="B31" s="3"/>
      <c r="E31"/>
    </row>
    <row r="32" spans="1:10" ht="20.25" customHeight="1">
      <c r="A32" s="17"/>
      <c r="B32" s="10"/>
      <c r="C32" s="127" t="s">
        <v>79</v>
      </c>
      <c r="D32" s="127"/>
      <c r="E32" s="27" t="s">
        <v>74</v>
      </c>
      <c r="F32" s="15" t="s">
        <v>75</v>
      </c>
      <c r="G32" s="15" t="s">
        <v>62</v>
      </c>
      <c r="H32" s="15" t="s">
        <v>76</v>
      </c>
      <c r="I32" s="15" t="s">
        <v>63</v>
      </c>
      <c r="J32" s="16" t="s">
        <v>64</v>
      </c>
    </row>
    <row r="33" spans="1:10" s="11" customFormat="1" ht="30" customHeight="1">
      <c r="A33" s="20"/>
      <c r="B33" s="21">
        <v>17</v>
      </c>
      <c r="C33" s="129" t="s">
        <v>27</v>
      </c>
      <c r="D33" s="129"/>
      <c r="E33" s="22"/>
      <c r="F33" s="22"/>
      <c r="G33" s="22"/>
      <c r="H33" s="22"/>
      <c r="I33" s="22"/>
      <c r="J33" s="22"/>
    </row>
    <row r="34" spans="1:10" s="11" customFormat="1" ht="30" customHeight="1">
      <c r="A34" s="23"/>
      <c r="B34" s="24">
        <v>17.100000000000001</v>
      </c>
      <c r="C34" s="129" t="s">
        <v>28</v>
      </c>
      <c r="D34" s="129"/>
      <c r="E34" s="25" t="s">
        <v>4</v>
      </c>
      <c r="F34" s="49">
        <v>37.124270833330229</v>
      </c>
      <c r="G34" s="49">
        <v>33.617361111115315</v>
      </c>
      <c r="H34" s="49">
        <v>42.479166666658102</v>
      </c>
      <c r="I34" s="49">
        <v>47.280555555555559</v>
      </c>
      <c r="J34" s="49">
        <v>29.772222222220766</v>
      </c>
    </row>
    <row r="35" spans="1:10" s="11" customFormat="1" ht="30" customHeight="1">
      <c r="A35" s="23"/>
      <c r="B35" s="24">
        <v>17.2</v>
      </c>
      <c r="C35" s="129" t="s">
        <v>29</v>
      </c>
      <c r="D35" s="129"/>
      <c r="E35" s="25" t="s">
        <v>4</v>
      </c>
      <c r="F35" s="49">
        <v>3.9736111111124046</v>
      </c>
      <c r="G35" s="49">
        <v>11.076388888890506</v>
      </c>
      <c r="H35" s="49">
        <v>1.529166666664888</v>
      </c>
      <c r="I35" s="49">
        <v>2.1423611111111112</v>
      </c>
      <c r="J35" s="49">
        <v>5.0062499999999996</v>
      </c>
    </row>
    <row r="36" spans="1:10" s="11" customFormat="1" ht="30" customHeight="1">
      <c r="A36" s="20"/>
      <c r="B36" s="62">
        <v>18</v>
      </c>
      <c r="C36" s="126" t="s">
        <v>5</v>
      </c>
      <c r="D36" s="126"/>
      <c r="E36" s="50" t="s">
        <v>7</v>
      </c>
      <c r="F36" s="52">
        <v>274.61</v>
      </c>
      <c r="G36" s="52">
        <v>40.6</v>
      </c>
      <c r="H36" s="52">
        <v>0</v>
      </c>
      <c r="I36" s="52">
        <v>96.26</v>
      </c>
      <c r="J36" s="52">
        <v>107.01</v>
      </c>
    </row>
    <row r="37" spans="1:10" s="11" customFormat="1" ht="30" customHeight="1">
      <c r="A37" s="20"/>
      <c r="B37" s="62">
        <v>19</v>
      </c>
      <c r="C37" s="126" t="s">
        <v>6</v>
      </c>
      <c r="D37" s="126"/>
      <c r="E37" s="50" t="s">
        <v>7</v>
      </c>
      <c r="F37" s="52">
        <v>1514.49</v>
      </c>
      <c r="G37" s="52">
        <v>1410.62</v>
      </c>
      <c r="H37" s="52">
        <v>1459.89</v>
      </c>
      <c r="I37" s="52">
        <v>1436.13</v>
      </c>
      <c r="J37" s="52">
        <v>1392.64</v>
      </c>
    </row>
    <row r="39" spans="1:10" ht="15" customHeight="1">
      <c r="B39" s="103" t="s">
        <v>80</v>
      </c>
      <c r="C39" s="103"/>
      <c r="D39" s="103"/>
      <c r="E39" s="103"/>
      <c r="F39" s="103"/>
      <c r="G39" s="103"/>
      <c r="H39" s="103"/>
      <c r="I39" s="103"/>
      <c r="J39" s="103"/>
    </row>
    <row r="40" spans="1:10" ht="15" customHeight="1">
      <c r="B40" s="31"/>
      <c r="C40" s="31"/>
      <c r="D40" s="31"/>
      <c r="E40" s="31"/>
      <c r="F40" s="31"/>
      <c r="G40" s="31"/>
      <c r="H40" s="31"/>
      <c r="I40" s="31"/>
      <c r="J40" s="31"/>
    </row>
    <row r="41" spans="1:10" ht="38.25" customHeight="1">
      <c r="B41" s="127" t="s">
        <v>84</v>
      </c>
      <c r="C41" s="127"/>
      <c r="D41" s="16" t="s">
        <v>79</v>
      </c>
      <c r="E41" s="124" t="s">
        <v>65</v>
      </c>
      <c r="F41" s="125"/>
      <c r="G41" s="16" t="s">
        <v>84</v>
      </c>
      <c r="H41" s="16" t="s">
        <v>79</v>
      </c>
      <c r="I41" s="127" t="s">
        <v>65</v>
      </c>
      <c r="J41" s="127"/>
    </row>
    <row r="42" spans="1:10" ht="15" customHeight="1">
      <c r="B42" s="121" t="s">
        <v>30</v>
      </c>
      <c r="C42" s="121"/>
      <c r="D42" s="32" t="s">
        <v>31</v>
      </c>
      <c r="E42" s="114">
        <v>21.08</v>
      </c>
      <c r="F42" s="115"/>
      <c r="G42" s="6" t="s">
        <v>32</v>
      </c>
      <c r="H42" s="6" t="s">
        <v>31</v>
      </c>
      <c r="I42" s="114">
        <v>34.822000000000003</v>
      </c>
      <c r="J42" s="115"/>
    </row>
    <row r="43" spans="1:10" ht="15" customHeight="1">
      <c r="B43" s="121"/>
      <c r="C43" s="121"/>
      <c r="D43" s="32" t="s">
        <v>33</v>
      </c>
      <c r="E43" s="114">
        <v>25.57</v>
      </c>
      <c r="F43" s="115">
        <v>25.57</v>
      </c>
      <c r="G43" s="7"/>
      <c r="H43" s="6" t="s">
        <v>33</v>
      </c>
      <c r="I43" s="114">
        <v>30.052</v>
      </c>
      <c r="J43" s="115">
        <v>30.052</v>
      </c>
    </row>
    <row r="44" spans="1:10" ht="15" customHeight="1">
      <c r="B44" s="121"/>
      <c r="C44" s="121"/>
      <c r="D44" s="32" t="s">
        <v>34</v>
      </c>
      <c r="E44" s="114">
        <v>52.37</v>
      </c>
      <c r="F44" s="115">
        <v>52.37</v>
      </c>
      <c r="G44" s="7"/>
      <c r="H44" s="6" t="s">
        <v>35</v>
      </c>
      <c r="I44" s="114">
        <v>32.052</v>
      </c>
      <c r="J44" s="115">
        <v>32.052</v>
      </c>
    </row>
    <row r="45" spans="1:10" ht="15" customHeight="1">
      <c r="B45" s="121" t="s">
        <v>36</v>
      </c>
      <c r="C45" s="121"/>
      <c r="D45" s="32" t="s">
        <v>31</v>
      </c>
      <c r="E45" s="114">
        <v>57.17</v>
      </c>
      <c r="F45" s="115">
        <v>57.17</v>
      </c>
      <c r="G45" s="6" t="s">
        <v>37</v>
      </c>
      <c r="H45" s="6" t="s">
        <v>31</v>
      </c>
      <c r="I45" s="114">
        <v>24.01</v>
      </c>
      <c r="J45" s="115">
        <v>24.01</v>
      </c>
    </row>
    <row r="46" spans="1:10" ht="15" customHeight="1">
      <c r="B46" s="121"/>
      <c r="C46" s="121"/>
      <c r="D46" s="32" t="s">
        <v>33</v>
      </c>
      <c r="E46" s="114">
        <v>54.85</v>
      </c>
      <c r="F46" s="115">
        <v>54.85</v>
      </c>
      <c r="G46" s="7"/>
      <c r="H46" s="6" t="s">
        <v>33</v>
      </c>
      <c r="I46" s="114">
        <v>20.96</v>
      </c>
      <c r="J46" s="115">
        <v>20.96</v>
      </c>
    </row>
    <row r="47" spans="1:10" ht="15" customHeight="1">
      <c r="B47" s="121"/>
      <c r="C47" s="121"/>
      <c r="D47" s="32" t="s">
        <v>35</v>
      </c>
      <c r="E47" s="114">
        <v>72.52</v>
      </c>
      <c r="F47" s="115">
        <v>72.52</v>
      </c>
      <c r="G47" s="7"/>
      <c r="H47" s="6" t="s">
        <v>34</v>
      </c>
      <c r="I47" s="114">
        <v>20.94</v>
      </c>
      <c r="J47" s="115">
        <v>20.94</v>
      </c>
    </row>
    <row r="48" spans="1:10" ht="15" customHeight="1">
      <c r="B48" s="121" t="s">
        <v>38</v>
      </c>
      <c r="C48" s="121"/>
      <c r="D48" s="32" t="s">
        <v>31</v>
      </c>
      <c r="E48" s="114">
        <v>56</v>
      </c>
      <c r="F48" s="115">
        <v>56</v>
      </c>
      <c r="G48" s="6" t="s">
        <v>39</v>
      </c>
      <c r="H48" s="6" t="s">
        <v>31</v>
      </c>
      <c r="I48" s="114">
        <v>16.11</v>
      </c>
      <c r="J48" s="115">
        <v>16.11</v>
      </c>
    </row>
    <row r="49" spans="2:13" ht="15" customHeight="1">
      <c r="B49" s="121"/>
      <c r="C49" s="121"/>
      <c r="D49" s="32" t="s">
        <v>33</v>
      </c>
      <c r="E49" s="114">
        <v>65.2</v>
      </c>
      <c r="F49" s="115">
        <v>65.2</v>
      </c>
      <c r="G49" s="7"/>
      <c r="H49" s="6" t="s">
        <v>33</v>
      </c>
      <c r="I49" s="114">
        <v>20.89</v>
      </c>
      <c r="J49" s="115">
        <v>20.89</v>
      </c>
    </row>
    <row r="50" spans="2:13" ht="15" customHeight="1">
      <c r="B50" s="121"/>
      <c r="C50" s="121"/>
      <c r="D50" s="32" t="s">
        <v>34</v>
      </c>
      <c r="E50" s="114">
        <v>62.26</v>
      </c>
      <c r="F50" s="115">
        <v>62.26</v>
      </c>
      <c r="G50" s="7"/>
      <c r="H50" s="6" t="s">
        <v>35</v>
      </c>
      <c r="I50" s="114">
        <v>22.93</v>
      </c>
      <c r="J50" s="115">
        <v>22.93</v>
      </c>
    </row>
    <row r="51" spans="2:13" ht="15" customHeight="1">
      <c r="B51" s="121" t="s">
        <v>40</v>
      </c>
      <c r="C51" s="121"/>
      <c r="D51" s="32" t="s">
        <v>31</v>
      </c>
      <c r="E51" s="114">
        <v>93.704999999999998</v>
      </c>
      <c r="F51" s="115">
        <v>93.704999999999998</v>
      </c>
      <c r="G51" s="6" t="s">
        <v>41</v>
      </c>
      <c r="H51" s="6" t="s">
        <v>31</v>
      </c>
      <c r="I51" s="114">
        <v>20.83</v>
      </c>
      <c r="J51" s="115">
        <v>20.82</v>
      </c>
    </row>
    <row r="52" spans="2:13" ht="15" customHeight="1">
      <c r="B52" s="121"/>
      <c r="C52" s="121"/>
      <c r="D52" s="32" t="s">
        <v>33</v>
      </c>
      <c r="E52" s="114">
        <v>80.805000000000007</v>
      </c>
      <c r="F52" s="115">
        <v>80.805000000000007</v>
      </c>
      <c r="G52" s="7"/>
      <c r="H52" s="6" t="s">
        <v>33</v>
      </c>
      <c r="I52" s="114">
        <v>20.78</v>
      </c>
      <c r="J52" s="115">
        <v>20.78</v>
      </c>
    </row>
    <row r="53" spans="2:13" ht="15" customHeight="1">
      <c r="B53" s="121"/>
      <c r="C53" s="121"/>
      <c r="D53" s="32" t="s">
        <v>35</v>
      </c>
      <c r="E53" s="114">
        <v>105.11</v>
      </c>
      <c r="F53" s="115">
        <v>105.11</v>
      </c>
      <c r="G53" s="7"/>
      <c r="H53" s="6" t="s">
        <v>35</v>
      </c>
      <c r="I53" s="114">
        <v>22.85</v>
      </c>
      <c r="J53" s="115">
        <v>22.85</v>
      </c>
    </row>
    <row r="54" spans="2:13" ht="15" customHeight="1">
      <c r="B54" s="121" t="s">
        <v>42</v>
      </c>
      <c r="C54" s="121"/>
      <c r="D54" s="32" t="s">
        <v>31</v>
      </c>
      <c r="E54" s="114">
        <v>105.52500000000001</v>
      </c>
      <c r="F54" s="115">
        <v>105.52500000000001</v>
      </c>
      <c r="G54" s="6" t="s">
        <v>43</v>
      </c>
      <c r="H54" s="6" t="s">
        <v>31</v>
      </c>
      <c r="I54" s="114">
        <v>20.79</v>
      </c>
      <c r="J54" s="115">
        <v>20.79</v>
      </c>
    </row>
    <row r="55" spans="2:13" ht="15" customHeight="1">
      <c r="B55" s="121"/>
      <c r="C55" s="121"/>
      <c r="D55" s="32" t="s">
        <v>33</v>
      </c>
      <c r="E55" s="114">
        <v>116.2</v>
      </c>
      <c r="F55" s="115">
        <v>116.2</v>
      </c>
      <c r="G55" s="7"/>
      <c r="H55" s="6" t="s">
        <v>33</v>
      </c>
      <c r="I55" s="114">
        <v>20.72</v>
      </c>
      <c r="J55" s="115">
        <v>20.72</v>
      </c>
    </row>
    <row r="56" spans="2:13" ht="15" customHeight="1">
      <c r="B56" s="121"/>
      <c r="C56" s="121"/>
      <c r="D56" s="32" t="s">
        <v>35</v>
      </c>
      <c r="E56" s="114">
        <v>118.52500000000001</v>
      </c>
      <c r="F56" s="115">
        <v>118.52500000000001</v>
      </c>
      <c r="G56" s="7"/>
      <c r="H56" s="6" t="s">
        <v>44</v>
      </c>
      <c r="I56" s="114">
        <v>16.62</v>
      </c>
      <c r="J56" s="115">
        <v>16.62</v>
      </c>
    </row>
    <row r="57" spans="2:13" ht="15" customHeight="1">
      <c r="B57" s="121" t="s">
        <v>45</v>
      </c>
      <c r="C57" s="121"/>
      <c r="D57" s="32" t="s">
        <v>31</v>
      </c>
      <c r="E57" s="114">
        <v>71.66</v>
      </c>
      <c r="F57" s="115">
        <v>71.66</v>
      </c>
      <c r="G57" s="6" t="s">
        <v>46</v>
      </c>
      <c r="H57" s="6" t="s">
        <v>31</v>
      </c>
      <c r="I57" s="114">
        <v>20.032</v>
      </c>
      <c r="J57" s="115">
        <v>20.032</v>
      </c>
    </row>
    <row r="58" spans="2:13" ht="15" customHeight="1">
      <c r="B58" s="118"/>
      <c r="C58" s="119"/>
      <c r="D58" s="32" t="s">
        <v>33</v>
      </c>
      <c r="E58" s="114">
        <v>54.33</v>
      </c>
      <c r="F58" s="115">
        <v>54.33</v>
      </c>
      <c r="G58" s="7"/>
      <c r="H58" s="6" t="s">
        <v>33</v>
      </c>
      <c r="I58" s="114">
        <v>20.891999999999999</v>
      </c>
      <c r="J58" s="115">
        <v>20.891999999999999</v>
      </c>
    </row>
    <row r="59" spans="2:13" ht="15" customHeight="1">
      <c r="B59" s="118"/>
      <c r="C59" s="119"/>
      <c r="D59" s="32" t="s">
        <v>34</v>
      </c>
      <c r="E59" s="114">
        <v>42.18</v>
      </c>
      <c r="F59" s="115">
        <v>42.18</v>
      </c>
      <c r="G59" s="7"/>
      <c r="H59" s="6" t="s">
        <v>35</v>
      </c>
      <c r="I59" s="114">
        <v>23.222000000000001</v>
      </c>
      <c r="J59" s="115">
        <v>23.222000000000001</v>
      </c>
    </row>
    <row r="60" spans="2:13" ht="15" customHeight="1">
      <c r="B60" s="120"/>
      <c r="C60" s="120"/>
      <c r="D60" s="28"/>
      <c r="E60" s="122"/>
      <c r="F60" s="123"/>
      <c r="G60" s="9" t="s">
        <v>47</v>
      </c>
      <c r="H60" s="7"/>
      <c r="I60" s="116">
        <f>SUM(E42:E59,I42:I59)</f>
        <v>1664.5619999999997</v>
      </c>
      <c r="J60" s="117"/>
    </row>
    <row r="61" spans="2:13" ht="15">
      <c r="C61" s="19"/>
      <c r="E61" s="29"/>
      <c r="F61" s="29"/>
      <c r="G61" s="30"/>
      <c r="H61" s="26"/>
      <c r="I61" s="29"/>
      <c r="J61" s="29"/>
    </row>
    <row r="62" spans="2:13" ht="52.5" customHeight="1">
      <c r="B62" s="113" t="s">
        <v>81</v>
      </c>
      <c r="C62" s="113"/>
      <c r="D62" s="113"/>
      <c r="E62" s="113"/>
      <c r="F62" s="113"/>
      <c r="G62" s="113"/>
      <c r="H62" s="113"/>
      <c r="I62" s="113"/>
      <c r="J62" s="113"/>
    </row>
    <row r="63" spans="2:13" ht="50.25" customHeight="1">
      <c r="B63" s="112" t="s">
        <v>84</v>
      </c>
      <c r="C63" s="112"/>
      <c r="D63" s="109" t="s">
        <v>82</v>
      </c>
      <c r="E63" s="110"/>
      <c r="F63" s="111"/>
      <c r="G63" s="109" t="s">
        <v>83</v>
      </c>
      <c r="H63" s="110"/>
      <c r="I63" s="110"/>
      <c r="J63" s="111"/>
    </row>
    <row r="64" spans="2:13" ht="15" customHeight="1">
      <c r="B64" s="108" t="s">
        <v>30</v>
      </c>
      <c r="C64" s="108"/>
      <c r="D64" s="105">
        <f>540*0.988</f>
        <v>533.52</v>
      </c>
      <c r="E64" s="106"/>
      <c r="F64" s="107"/>
      <c r="G64" s="64"/>
      <c r="H64" s="65">
        <v>529.7600000000001</v>
      </c>
      <c r="I64" s="66"/>
      <c r="J64" s="67"/>
      <c r="L64" s="60"/>
      <c r="M64" s="59"/>
    </row>
    <row r="65" spans="2:13" ht="15" customHeight="1">
      <c r="B65" s="108" t="s">
        <v>36</v>
      </c>
      <c r="C65" s="108"/>
      <c r="D65" s="105">
        <f t="shared" ref="D65:D75" si="0">540*0.988</f>
        <v>533.52</v>
      </c>
      <c r="E65" s="106"/>
      <c r="F65" s="107"/>
      <c r="G65" s="64"/>
      <c r="H65" s="65">
        <v>535.31612903225835</v>
      </c>
      <c r="I65" s="66"/>
      <c r="J65" s="67"/>
      <c r="L65" s="60"/>
      <c r="M65" s="59"/>
    </row>
    <row r="66" spans="2:13" ht="15" customHeight="1">
      <c r="B66" s="108" t="s">
        <v>38</v>
      </c>
      <c r="C66" s="108"/>
      <c r="D66" s="105">
        <f t="shared" si="0"/>
        <v>533.52</v>
      </c>
      <c r="E66" s="106"/>
      <c r="F66" s="107"/>
      <c r="G66" s="64"/>
      <c r="H66" s="65">
        <v>536.94000000000017</v>
      </c>
      <c r="I66" s="66"/>
      <c r="J66" s="67"/>
      <c r="L66" s="60"/>
      <c r="M66" s="59"/>
    </row>
    <row r="67" spans="2:13" ht="15" customHeight="1">
      <c r="B67" s="108" t="s">
        <v>40</v>
      </c>
      <c r="C67" s="108"/>
      <c r="D67" s="105">
        <f t="shared" si="0"/>
        <v>533.52</v>
      </c>
      <c r="E67" s="106"/>
      <c r="F67" s="107"/>
      <c r="G67" s="64"/>
      <c r="H67" s="65">
        <v>524.59354838709703</v>
      </c>
      <c r="I67" s="66"/>
      <c r="J67" s="67"/>
      <c r="L67" s="60"/>
      <c r="M67" s="59"/>
    </row>
    <row r="68" spans="2:13" ht="15" customHeight="1">
      <c r="B68" s="108" t="s">
        <v>42</v>
      </c>
      <c r="C68" s="108"/>
      <c r="D68" s="105">
        <f t="shared" si="0"/>
        <v>533.52</v>
      </c>
      <c r="E68" s="106"/>
      <c r="F68" s="107"/>
      <c r="G68" s="64"/>
      <c r="H68" s="65">
        <v>532.37851612903239</v>
      </c>
      <c r="I68" s="66"/>
      <c r="J68" s="67"/>
      <c r="L68" s="60"/>
      <c r="M68" s="59"/>
    </row>
    <row r="69" spans="2:13" ht="15" customHeight="1">
      <c r="B69" s="108" t="s">
        <v>45</v>
      </c>
      <c r="C69" s="108"/>
      <c r="D69" s="105">
        <f t="shared" si="0"/>
        <v>533.52</v>
      </c>
      <c r="E69" s="106"/>
      <c r="F69" s="107"/>
      <c r="G69" s="64"/>
      <c r="H69" s="65">
        <v>534.3666666666669</v>
      </c>
      <c r="I69" s="66"/>
      <c r="J69" s="67"/>
      <c r="L69" s="60"/>
      <c r="M69" s="59"/>
    </row>
    <row r="70" spans="2:13" ht="15" customHeight="1">
      <c r="B70" s="108" t="s">
        <v>32</v>
      </c>
      <c r="C70" s="108"/>
      <c r="D70" s="105">
        <f t="shared" si="0"/>
        <v>533.52</v>
      </c>
      <c r="E70" s="106"/>
      <c r="F70" s="107"/>
      <c r="G70" s="64"/>
      <c r="H70" s="65">
        <v>535.03870967741966</v>
      </c>
      <c r="I70" s="66"/>
      <c r="J70" s="67"/>
      <c r="L70" s="60"/>
      <c r="M70" s="59"/>
    </row>
    <row r="71" spans="2:13" ht="15" customHeight="1">
      <c r="B71" s="108" t="s">
        <v>37</v>
      </c>
      <c r="C71" s="108"/>
      <c r="D71" s="105">
        <f t="shared" si="0"/>
        <v>533.52</v>
      </c>
      <c r="E71" s="106"/>
      <c r="F71" s="107"/>
      <c r="G71" s="64"/>
      <c r="H71" s="65">
        <v>536.6600000000002</v>
      </c>
      <c r="I71" s="66"/>
      <c r="J71" s="67"/>
      <c r="L71" s="60"/>
      <c r="M71" s="59"/>
    </row>
    <row r="72" spans="2:13" ht="15" customHeight="1">
      <c r="B72" s="108" t="s">
        <v>39</v>
      </c>
      <c r="C72" s="108"/>
      <c r="D72" s="105">
        <f t="shared" si="0"/>
        <v>533.52</v>
      </c>
      <c r="E72" s="106"/>
      <c r="F72" s="107"/>
      <c r="G72" s="64"/>
      <c r="H72" s="65">
        <v>431.31935483870956</v>
      </c>
      <c r="I72" s="66"/>
      <c r="J72" s="67"/>
      <c r="L72" s="60"/>
      <c r="M72" s="59"/>
    </row>
    <row r="73" spans="2:13" ht="15" customHeight="1">
      <c r="B73" s="108" t="s">
        <v>41</v>
      </c>
      <c r="C73" s="108"/>
      <c r="D73" s="105">
        <f t="shared" si="0"/>
        <v>533.52</v>
      </c>
      <c r="E73" s="106"/>
      <c r="F73" s="107"/>
      <c r="G73" s="64"/>
      <c r="H73" s="65">
        <v>494.57419354838726</v>
      </c>
      <c r="I73" s="66"/>
      <c r="J73" s="67"/>
      <c r="L73" s="60"/>
      <c r="M73" s="59"/>
    </row>
    <row r="74" spans="2:13" ht="15" customHeight="1">
      <c r="B74" s="108" t="s">
        <v>43</v>
      </c>
      <c r="C74" s="108"/>
      <c r="D74" s="105">
        <f t="shared" si="0"/>
        <v>533.52</v>
      </c>
      <c r="E74" s="106"/>
      <c r="F74" s="107"/>
      <c r="G74" s="64"/>
      <c r="H74" s="65">
        <v>497.99059325758827</v>
      </c>
      <c r="I74" s="66"/>
      <c r="J74" s="67"/>
      <c r="L74" s="60"/>
      <c r="M74" s="59"/>
    </row>
    <row r="75" spans="2:13" ht="15" customHeight="1">
      <c r="B75" s="108" t="s">
        <v>46</v>
      </c>
      <c r="C75" s="108"/>
      <c r="D75" s="105">
        <f t="shared" si="0"/>
        <v>533.52</v>
      </c>
      <c r="E75" s="106"/>
      <c r="F75" s="107"/>
      <c r="G75" s="64"/>
      <c r="H75" s="65">
        <v>530.74838709677442</v>
      </c>
      <c r="I75" s="66"/>
      <c r="J75" s="67"/>
      <c r="L75" s="60"/>
      <c r="M75" s="59"/>
    </row>
    <row r="78" spans="2:13" ht="15">
      <c r="I78" s="34" t="s">
        <v>88</v>
      </c>
    </row>
    <row r="79" spans="2:13" ht="15">
      <c r="I79" s="34" t="s">
        <v>89</v>
      </c>
    </row>
    <row r="80" spans="2:13" ht="15">
      <c r="I80" s="34"/>
    </row>
    <row r="81" spans="2:10" ht="30.75" customHeight="1">
      <c r="B81" s="33">
        <v>1</v>
      </c>
      <c r="C81" s="104" t="s">
        <v>87</v>
      </c>
      <c r="D81" s="104"/>
      <c r="E81" s="104"/>
      <c r="F81" s="104"/>
      <c r="G81" s="104"/>
      <c r="H81" s="104"/>
      <c r="I81" s="104"/>
      <c r="J81" s="104"/>
    </row>
    <row r="82" spans="2:10" ht="32.25" customHeight="1">
      <c r="B82" s="33">
        <v>2</v>
      </c>
      <c r="C82" s="104" t="s">
        <v>85</v>
      </c>
      <c r="D82" s="104"/>
      <c r="E82" s="104"/>
      <c r="F82" s="104"/>
      <c r="G82" s="104"/>
      <c r="H82" s="104"/>
      <c r="I82" s="104"/>
      <c r="J82" s="104"/>
    </row>
    <row r="83" spans="2:10" ht="31.5" customHeight="1">
      <c r="B83" s="33">
        <v>3</v>
      </c>
      <c r="C83" s="104" t="s">
        <v>86</v>
      </c>
      <c r="D83" s="104"/>
      <c r="E83" s="104"/>
      <c r="F83" s="104"/>
      <c r="G83" s="104"/>
      <c r="H83" s="104"/>
      <c r="I83" s="104"/>
      <c r="J83" s="104"/>
    </row>
    <row r="84" spans="2:10" ht="15">
      <c r="B84" s="1"/>
    </row>
  </sheetData>
  <mergeCells count="129">
    <mergeCell ref="F9:J9"/>
    <mergeCell ref="F10:J10"/>
    <mergeCell ref="F11:J11"/>
    <mergeCell ref="B3:J3"/>
    <mergeCell ref="B4:J4"/>
    <mergeCell ref="C5:D5"/>
    <mergeCell ref="C6:D6"/>
    <mergeCell ref="C7:D7"/>
    <mergeCell ref="C8:D8"/>
    <mergeCell ref="F6:J6"/>
    <mergeCell ref="F7:J7"/>
    <mergeCell ref="F8:J8"/>
    <mergeCell ref="C15:D15"/>
    <mergeCell ref="C16:D16"/>
    <mergeCell ref="C17:D17"/>
    <mergeCell ref="C18:D18"/>
    <mergeCell ref="C19:D19"/>
    <mergeCell ref="C20:D20"/>
    <mergeCell ref="C9:D9"/>
    <mergeCell ref="C10:D10"/>
    <mergeCell ref="C11:D11"/>
    <mergeCell ref="C12:D12"/>
    <mergeCell ref="C13:D13"/>
    <mergeCell ref="C14:D14"/>
    <mergeCell ref="C27:D27"/>
    <mergeCell ref="C32:D32"/>
    <mergeCell ref="C33:D33"/>
    <mergeCell ref="C34:D34"/>
    <mergeCell ref="C35:D35"/>
    <mergeCell ref="C36:D36"/>
    <mergeCell ref="C21:D21"/>
    <mergeCell ref="C22:D22"/>
    <mergeCell ref="C23:D23"/>
    <mergeCell ref="C24:D24"/>
    <mergeCell ref="C25:D25"/>
    <mergeCell ref="C26:D26"/>
    <mergeCell ref="I48:J48"/>
    <mergeCell ref="I49:J49"/>
    <mergeCell ref="I50:J50"/>
    <mergeCell ref="I51:J51"/>
    <mergeCell ref="I52:J52"/>
    <mergeCell ref="I53:J53"/>
    <mergeCell ref="C37:D37"/>
    <mergeCell ref="B41:C41"/>
    <mergeCell ref="B42:C42"/>
    <mergeCell ref="B43:C43"/>
    <mergeCell ref="B44:C44"/>
    <mergeCell ref="B45:C45"/>
    <mergeCell ref="E48:F48"/>
    <mergeCell ref="E49:F49"/>
    <mergeCell ref="B52:C52"/>
    <mergeCell ref="B53:C53"/>
    <mergeCell ref="B46:C46"/>
    <mergeCell ref="B47:C47"/>
    <mergeCell ref="B48:C48"/>
    <mergeCell ref="B49:C49"/>
    <mergeCell ref="B50:C50"/>
    <mergeCell ref="B51:C51"/>
    <mergeCell ref="I41:J41"/>
    <mergeCell ref="I42:J42"/>
    <mergeCell ref="I43:J43"/>
    <mergeCell ref="I44:J44"/>
    <mergeCell ref="I45:J45"/>
    <mergeCell ref="I46:J46"/>
    <mergeCell ref="I47:J47"/>
    <mergeCell ref="E41:F41"/>
    <mergeCell ref="E42:F42"/>
    <mergeCell ref="E43:F43"/>
    <mergeCell ref="E44:F44"/>
    <mergeCell ref="E45:F45"/>
    <mergeCell ref="E46:F46"/>
    <mergeCell ref="E47:F47"/>
    <mergeCell ref="B54:C54"/>
    <mergeCell ref="B55:C55"/>
    <mergeCell ref="B56:C56"/>
    <mergeCell ref="B57:C57"/>
    <mergeCell ref="E56:F56"/>
    <mergeCell ref="E57:F57"/>
    <mergeCell ref="E58:F58"/>
    <mergeCell ref="E59:F59"/>
    <mergeCell ref="E60:F60"/>
    <mergeCell ref="B74:C74"/>
    <mergeCell ref="B63:C63"/>
    <mergeCell ref="B64:C64"/>
    <mergeCell ref="B65:C65"/>
    <mergeCell ref="B66:C66"/>
    <mergeCell ref="B67:C67"/>
    <mergeCell ref="B68:C68"/>
    <mergeCell ref="B62:J62"/>
    <mergeCell ref="E50:F50"/>
    <mergeCell ref="E51:F51"/>
    <mergeCell ref="E52:F52"/>
    <mergeCell ref="E53:F53"/>
    <mergeCell ref="E54:F54"/>
    <mergeCell ref="E55:F55"/>
    <mergeCell ref="I60:J60"/>
    <mergeCell ref="I54:J54"/>
    <mergeCell ref="I55:J55"/>
    <mergeCell ref="I56:J56"/>
    <mergeCell ref="I57:J57"/>
    <mergeCell ref="I58:J58"/>
    <mergeCell ref="I59:J59"/>
    <mergeCell ref="B58:C58"/>
    <mergeCell ref="B59:C59"/>
    <mergeCell ref="B60:C60"/>
    <mergeCell ref="B39:J39"/>
    <mergeCell ref="C81:J81"/>
    <mergeCell ref="C82:J82"/>
    <mergeCell ref="C83:J83"/>
    <mergeCell ref="D71:F71"/>
    <mergeCell ref="D72:F72"/>
    <mergeCell ref="D73:F73"/>
    <mergeCell ref="D74:F74"/>
    <mergeCell ref="D75:F75"/>
    <mergeCell ref="B75:C75"/>
    <mergeCell ref="D63:F63"/>
    <mergeCell ref="G63:J63"/>
    <mergeCell ref="D64:F64"/>
    <mergeCell ref="D65:F65"/>
    <mergeCell ref="D66:F66"/>
    <mergeCell ref="D67:F67"/>
    <mergeCell ref="D68:F68"/>
    <mergeCell ref="D69:F69"/>
    <mergeCell ref="D70:F70"/>
    <mergeCell ref="B69:C69"/>
    <mergeCell ref="B70:C70"/>
    <mergeCell ref="B71:C71"/>
    <mergeCell ref="B72:C72"/>
    <mergeCell ref="B73:C73"/>
  </mergeCells>
  <dataValidations count="1">
    <dataValidation allowBlank="1" showErrorMessage="1" sqref="F43:F59 E42:E59 I42:I59 J43:J59"/>
  </dataValidations>
  <pageMargins left="0.38" right="0.17" top="0.53" bottom="0.55000000000000004" header="0.3" footer="0.3"/>
  <pageSetup paperSize="9" scale="86" orientation="portrait" r:id="rId1"/>
  <rowBreaks count="2" manualBreakCount="2">
    <brk id="28" max="16383" man="1"/>
    <brk id="7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2:I35"/>
  <sheetViews>
    <sheetView view="pageBreakPreview" topLeftCell="A4" zoomScaleNormal="100" zoomScaleSheetLayoutView="100" workbookViewId="0">
      <selection activeCell="L7" sqref="L7"/>
    </sheetView>
  </sheetViews>
  <sheetFormatPr defaultRowHeight="12.75"/>
  <cols>
    <col min="1" max="1" width="16.83203125" customWidth="1"/>
    <col min="2" max="6" width="12.83203125" style="3" customWidth="1"/>
    <col min="7" max="7" width="23.5" customWidth="1"/>
  </cols>
  <sheetData>
    <row r="2" spans="1:9" ht="15.75">
      <c r="G2" s="3" t="s">
        <v>48</v>
      </c>
    </row>
    <row r="3" spans="1:9" ht="92.25" customHeight="1">
      <c r="A3" s="150" t="s">
        <v>128</v>
      </c>
      <c r="B3" s="151"/>
      <c r="C3" s="151"/>
      <c r="D3" s="151"/>
      <c r="E3" s="151"/>
      <c r="F3" s="151"/>
      <c r="G3" s="152"/>
    </row>
    <row r="4" spans="1:9" ht="23.25" customHeight="1">
      <c r="A4" s="153" t="s">
        <v>90</v>
      </c>
      <c r="B4" s="154"/>
      <c r="C4" s="154"/>
      <c r="D4" s="154"/>
      <c r="E4" s="154"/>
      <c r="F4" s="154"/>
      <c r="G4" s="155"/>
    </row>
    <row r="5" spans="1:9" ht="60">
      <c r="A5" s="37" t="s">
        <v>84</v>
      </c>
      <c r="B5" s="38" t="s">
        <v>75</v>
      </c>
      <c r="C5" s="38" t="s">
        <v>62</v>
      </c>
      <c r="D5" s="38" t="s">
        <v>76</v>
      </c>
      <c r="E5" s="38" t="s">
        <v>63</v>
      </c>
      <c r="F5" s="38" t="s">
        <v>64</v>
      </c>
      <c r="G5" s="39" t="s">
        <v>91</v>
      </c>
    </row>
    <row r="6" spans="1:9" ht="18" customHeight="1">
      <c r="A6" s="36" t="s">
        <v>49</v>
      </c>
      <c r="B6" s="42">
        <v>100.08996851102118</v>
      </c>
      <c r="C6" s="42">
        <v>94.654370970160457</v>
      </c>
      <c r="D6" s="42">
        <v>101.10211426000905</v>
      </c>
      <c r="E6" s="42">
        <v>100.42735042735048</v>
      </c>
      <c r="F6" s="42">
        <v>100.20242914979761</v>
      </c>
      <c r="G6" s="28"/>
      <c r="I6">
        <f>AVERAGE(B6:F6)*540*0.988/100</f>
        <v>529.7600000000001</v>
      </c>
    </row>
    <row r="7" spans="1:9" ht="18" customHeight="1">
      <c r="A7" s="36" t="s">
        <v>50</v>
      </c>
      <c r="B7" s="42">
        <v>100.08996851102118</v>
      </c>
      <c r="C7" s="42">
        <v>100.12624613643294</v>
      </c>
      <c r="D7" s="42">
        <v>100.2471715544721</v>
      </c>
      <c r="E7" s="42">
        <v>100.65831797580528</v>
      </c>
      <c r="F7" s="42">
        <v>100.56157764137394</v>
      </c>
      <c r="G7" s="28"/>
      <c r="I7">
        <f t="shared" ref="I7:I17" si="0">AVERAGE(B7:F7)*540*0.988/100</f>
        <v>535.31612903225835</v>
      </c>
    </row>
    <row r="8" spans="1:9" ht="18" customHeight="1">
      <c r="A8" s="36" t="s">
        <v>51</v>
      </c>
      <c r="B8" s="42">
        <v>100.10871195081725</v>
      </c>
      <c r="C8" s="42">
        <v>101.21457489878547</v>
      </c>
      <c r="D8" s="42">
        <v>100.29614634877797</v>
      </c>
      <c r="E8" s="42">
        <v>100.37112010796226</v>
      </c>
      <c r="F8" s="42">
        <v>101.21457489878547</v>
      </c>
      <c r="G8" s="28"/>
      <c r="I8">
        <f t="shared" si="0"/>
        <v>536.94000000000017</v>
      </c>
    </row>
    <row r="9" spans="1:9" ht="18" customHeight="1">
      <c r="A9" s="36" t="s">
        <v>52</v>
      </c>
      <c r="B9" s="42">
        <v>89.345745118240856</v>
      </c>
      <c r="C9" s="42">
        <v>100.5253000159622</v>
      </c>
      <c r="D9" s="42">
        <v>100.17461630364861</v>
      </c>
      <c r="E9" s="42">
        <v>100.37414324341323</v>
      </c>
      <c r="F9" s="42">
        <v>101.21457489878547</v>
      </c>
      <c r="G9" s="28"/>
      <c r="I9">
        <f t="shared" si="0"/>
        <v>524.59354838709703</v>
      </c>
    </row>
    <row r="10" spans="1:9" ht="18" customHeight="1">
      <c r="A10" s="36" t="s">
        <v>53</v>
      </c>
      <c r="B10" s="42">
        <v>98.122935198487028</v>
      </c>
      <c r="C10" s="42">
        <v>99.086287541296059</v>
      </c>
      <c r="D10" s="42">
        <v>100.08996851102118</v>
      </c>
      <c r="E10" s="42">
        <v>100.41646713972695</v>
      </c>
      <c r="F10" s="42">
        <v>101.21457489878547</v>
      </c>
      <c r="G10" s="28"/>
      <c r="I10">
        <f t="shared" si="0"/>
        <v>532.37851612903239</v>
      </c>
    </row>
    <row r="11" spans="1:9" ht="18" customHeight="1">
      <c r="A11" s="36" t="s">
        <v>54</v>
      </c>
      <c r="B11" s="42">
        <v>98.996601189583686</v>
      </c>
      <c r="C11" s="42">
        <v>100.21492477632833</v>
      </c>
      <c r="D11" s="42">
        <v>100.21492477632833</v>
      </c>
      <c r="E11" s="42">
        <v>100.15244664367475</v>
      </c>
      <c r="F11" s="42">
        <v>101.21457489878547</v>
      </c>
      <c r="G11" s="28"/>
      <c r="I11">
        <f t="shared" si="0"/>
        <v>534.3666666666669</v>
      </c>
    </row>
    <row r="12" spans="1:9" ht="18" customHeight="1">
      <c r="A12" s="36" t="s">
        <v>55</v>
      </c>
      <c r="B12" s="42">
        <v>100.36205070160932</v>
      </c>
      <c r="C12" s="42">
        <v>100.99086287541299</v>
      </c>
      <c r="D12" s="42">
        <v>100.08996851102118</v>
      </c>
      <c r="E12" s="42">
        <v>100.94249270819734</v>
      </c>
      <c r="F12" s="42">
        <v>99.037917374080408</v>
      </c>
      <c r="G12" s="28"/>
      <c r="I12">
        <f t="shared" si="0"/>
        <v>535.03870967741966</v>
      </c>
    </row>
    <row r="13" spans="1:9" ht="18" customHeight="1">
      <c r="A13" s="36" t="s">
        <v>56</v>
      </c>
      <c r="B13" s="42">
        <v>102.50162443144903</v>
      </c>
      <c r="C13" s="42">
        <v>101.2833008447044</v>
      </c>
      <c r="D13" s="42">
        <v>98.977857749787603</v>
      </c>
      <c r="E13" s="42">
        <v>101.21457489878547</v>
      </c>
      <c r="F13" s="42">
        <v>98.965362123256895</v>
      </c>
      <c r="G13" s="28"/>
      <c r="I13">
        <f t="shared" si="0"/>
        <v>536.6600000000002</v>
      </c>
    </row>
    <row r="14" spans="1:9" ht="18" customHeight="1">
      <c r="A14" s="36" t="s">
        <v>57</v>
      </c>
      <c r="B14" s="42">
        <v>86.633992618712483</v>
      </c>
      <c r="C14" s="42">
        <v>75.100730873226581</v>
      </c>
      <c r="D14" s="42">
        <v>67.264763784288348</v>
      </c>
      <c r="E14" s="42">
        <v>101.21457489878547</v>
      </c>
      <c r="F14" s="42">
        <v>74.006355839972088</v>
      </c>
      <c r="G14" s="28"/>
      <c r="I14">
        <f t="shared" si="0"/>
        <v>431.31935483870956</v>
      </c>
    </row>
    <row r="15" spans="1:9" ht="18" customHeight="1">
      <c r="A15" s="36" t="s">
        <v>58</v>
      </c>
      <c r="B15" s="42">
        <v>99.576035484354705</v>
      </c>
      <c r="C15" s="42">
        <v>93.686967625847117</v>
      </c>
      <c r="D15" s="42">
        <v>88.789488195260716</v>
      </c>
      <c r="E15" s="42">
        <v>85.312882426634516</v>
      </c>
      <c r="F15" s="42">
        <v>96.135707341140318</v>
      </c>
      <c r="G15" s="28"/>
      <c r="I15">
        <f t="shared" si="0"/>
        <v>494.57419354838726</v>
      </c>
    </row>
    <row r="16" spans="1:9" ht="18" customHeight="1">
      <c r="A16" s="36" t="s">
        <v>59</v>
      </c>
      <c r="B16" s="42">
        <v>94.353137116295059</v>
      </c>
      <c r="C16" s="42">
        <v>101.22796307006838</v>
      </c>
      <c r="D16" s="42">
        <v>100.11674485358699</v>
      </c>
      <c r="E16" s="42">
        <v>69.721243029642679</v>
      </c>
      <c r="F16" s="42">
        <v>101.28374711708049</v>
      </c>
      <c r="G16" s="28"/>
      <c r="I16">
        <f t="shared" si="0"/>
        <v>497.99059325758827</v>
      </c>
    </row>
    <row r="17" spans="1:9" ht="18" customHeight="1" thickBot="1">
      <c r="A17" s="69" t="s">
        <v>60</v>
      </c>
      <c r="B17" s="44">
        <v>103.08891887839262</v>
      </c>
      <c r="C17" s="44">
        <v>101.21457489878547</v>
      </c>
      <c r="D17" s="44">
        <v>100.08996851102118</v>
      </c>
      <c r="E17" s="44">
        <v>91.165672659730419</v>
      </c>
      <c r="F17" s="44">
        <v>101.84338707258915</v>
      </c>
      <c r="G17" s="70"/>
      <c r="I17">
        <f t="shared" si="0"/>
        <v>530.74838709677442</v>
      </c>
    </row>
    <row r="18" spans="1:9" ht="18" customHeight="1" thickBot="1">
      <c r="A18" s="71" t="s">
        <v>61</v>
      </c>
      <c r="B18" s="72">
        <f t="shared" ref="B18:F18" si="1">(B6*30+B7*31+B8*30+B9*31+B10*31+B11*30+B12*31+B13*30+B14*31+B15*31+B16*28+B17*31)/(30+31+30+31+31+30+31+30+31+31+28+31)</f>
        <v>97.771517982404831</v>
      </c>
      <c r="C18" s="72">
        <f t="shared" si="1"/>
        <v>97.391940218183947</v>
      </c>
      <c r="D18" s="72">
        <f t="shared" si="1"/>
        <v>96.383902620384248</v>
      </c>
      <c r="E18" s="72">
        <f>(E6*30+E7*31+E8*30+E9*31+E10*31+E11*30+E12*31+E13*30+E14*31+E15*31+E16*29+E17*31)/(30+31+30+31+31+30+31+30+31+31+29+31)</f>
        <v>96.09153522626751</v>
      </c>
      <c r="F18" s="72">
        <f t="shared" si="1"/>
        <v>98.022712598535733</v>
      </c>
      <c r="G18" s="73"/>
    </row>
    <row r="19" spans="1:9" ht="15">
      <c r="A19" s="68"/>
      <c r="B19" s="43"/>
      <c r="C19" s="43"/>
      <c r="D19" s="43"/>
      <c r="E19" s="43"/>
      <c r="F19" s="43"/>
    </row>
    <row r="20" spans="1:9" ht="24" customHeight="1">
      <c r="A20" s="153" t="s">
        <v>92</v>
      </c>
      <c r="B20" s="154"/>
      <c r="C20" s="154"/>
      <c r="D20" s="154"/>
      <c r="E20" s="154"/>
      <c r="F20" s="154"/>
      <c r="G20" s="155"/>
    </row>
    <row r="21" spans="1:9" ht="63" customHeight="1">
      <c r="A21" s="38" t="s">
        <v>84</v>
      </c>
      <c r="B21" s="38" t="s">
        <v>75</v>
      </c>
      <c r="C21" s="38" t="s">
        <v>62</v>
      </c>
      <c r="D21" s="38" t="s">
        <v>76</v>
      </c>
      <c r="E21" s="38" t="s">
        <v>63</v>
      </c>
      <c r="F21" s="38" t="s">
        <v>64</v>
      </c>
      <c r="G21" s="39" t="s">
        <v>93</v>
      </c>
    </row>
    <row r="22" spans="1:9" ht="18" customHeight="1">
      <c r="A22" s="36" t="s">
        <v>49</v>
      </c>
      <c r="B22" s="35"/>
      <c r="C22" s="35"/>
      <c r="D22" s="35"/>
      <c r="E22" s="35"/>
      <c r="F22" s="35"/>
      <c r="G22" s="28"/>
    </row>
    <row r="23" spans="1:9" ht="18" customHeight="1">
      <c r="A23" s="36" t="s">
        <v>50</v>
      </c>
      <c r="B23" s="35"/>
      <c r="C23" s="35"/>
      <c r="D23" s="35"/>
      <c r="E23" s="35"/>
      <c r="F23" s="35"/>
      <c r="G23" s="28"/>
    </row>
    <row r="24" spans="1:9" ht="18" customHeight="1">
      <c r="A24" s="36" t="s">
        <v>51</v>
      </c>
      <c r="B24" s="35"/>
      <c r="C24" s="35"/>
      <c r="D24" s="35"/>
      <c r="E24" s="35"/>
      <c r="F24" s="35"/>
      <c r="G24" s="28"/>
    </row>
    <row r="25" spans="1:9" ht="18" customHeight="1">
      <c r="A25" s="36" t="s">
        <v>52</v>
      </c>
      <c r="B25" s="35"/>
      <c r="C25" s="35"/>
      <c r="D25" s="35"/>
      <c r="E25" s="35"/>
      <c r="F25" s="35"/>
      <c r="G25" s="28"/>
    </row>
    <row r="26" spans="1:9" ht="18" customHeight="1">
      <c r="A26" s="36" t="s">
        <v>53</v>
      </c>
      <c r="B26" s="35"/>
      <c r="C26" s="35"/>
      <c r="D26" s="35"/>
      <c r="E26" s="35"/>
      <c r="F26" s="35"/>
      <c r="G26" s="28"/>
    </row>
    <row r="27" spans="1:9" ht="18" customHeight="1">
      <c r="A27" s="36" t="s">
        <v>54</v>
      </c>
      <c r="B27" s="35"/>
      <c r="C27" s="35"/>
      <c r="D27" s="35"/>
      <c r="E27" s="35"/>
      <c r="F27" s="35"/>
      <c r="G27" s="28"/>
    </row>
    <row r="28" spans="1:9" ht="18" customHeight="1">
      <c r="A28" s="36" t="s">
        <v>55</v>
      </c>
      <c r="B28" s="35"/>
      <c r="C28" s="35"/>
      <c r="D28" s="35"/>
      <c r="E28" s="35"/>
      <c r="F28" s="35"/>
      <c r="G28" s="28"/>
    </row>
    <row r="29" spans="1:9" ht="18" customHeight="1">
      <c r="A29" s="36" t="s">
        <v>56</v>
      </c>
      <c r="B29" s="35"/>
      <c r="C29" s="35"/>
      <c r="D29" s="35"/>
      <c r="E29" s="35"/>
      <c r="F29" s="35"/>
      <c r="G29" s="28"/>
    </row>
    <row r="30" spans="1:9" ht="18" customHeight="1">
      <c r="A30" s="36" t="s">
        <v>57</v>
      </c>
      <c r="B30" s="35"/>
      <c r="C30" s="35"/>
      <c r="D30" s="35"/>
      <c r="E30" s="35"/>
      <c r="F30" s="35"/>
      <c r="G30" s="28"/>
    </row>
    <row r="31" spans="1:9" ht="18" customHeight="1">
      <c r="A31" s="36" t="s">
        <v>58</v>
      </c>
      <c r="B31" s="35"/>
      <c r="C31" s="35"/>
      <c r="D31" s="35"/>
      <c r="E31" s="35"/>
      <c r="F31" s="35"/>
      <c r="G31" s="28"/>
    </row>
    <row r="32" spans="1:9" ht="18" customHeight="1">
      <c r="A32" s="36" t="s">
        <v>59</v>
      </c>
      <c r="B32" s="35"/>
      <c r="C32" s="35"/>
      <c r="D32" s="35"/>
      <c r="E32" s="35"/>
      <c r="F32" s="35"/>
      <c r="G32" s="28"/>
    </row>
    <row r="33" spans="1:7" ht="18" customHeight="1">
      <c r="A33" s="36" t="s">
        <v>60</v>
      </c>
      <c r="B33" s="35"/>
      <c r="C33" s="35"/>
      <c r="D33" s="35"/>
      <c r="E33" s="35"/>
      <c r="F33" s="35"/>
      <c r="G33" s="28"/>
    </row>
    <row r="34" spans="1:7" ht="18" customHeight="1">
      <c r="A34" s="36" t="s">
        <v>61</v>
      </c>
      <c r="B34" s="35"/>
      <c r="C34" s="35"/>
      <c r="D34" s="35"/>
      <c r="E34" s="35"/>
      <c r="F34" s="35"/>
      <c r="G34" s="28"/>
    </row>
    <row r="35" spans="1:7">
      <c r="A35" s="3"/>
    </row>
  </sheetData>
  <mergeCells count="3">
    <mergeCell ref="A3:G3"/>
    <mergeCell ref="A4:G4"/>
    <mergeCell ref="A20:G20"/>
  </mergeCells>
  <pageMargins left="0.54" right="0.31" top="0.45" bottom="0.38" header="0.3" footer="0.3"/>
  <pageSetup paperSize="9" scale="9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73"/>
  <sheetViews>
    <sheetView view="pageBreakPreview" topLeftCell="A55" zoomScaleNormal="100" zoomScaleSheetLayoutView="100" workbookViewId="0">
      <selection activeCell="E59" sqref="E59:H59"/>
    </sheetView>
  </sheetViews>
  <sheetFormatPr defaultRowHeight="12.75"/>
  <cols>
    <col min="1" max="1" width="5.83203125" style="46" customWidth="1"/>
    <col min="2" max="2" width="38.1640625" style="45" customWidth="1"/>
    <col min="3" max="15" width="11.83203125" style="45" customWidth="1"/>
    <col min="16" max="16384" width="9.33203125" style="45"/>
  </cols>
  <sheetData>
    <row r="1" spans="1:15" ht="15.75">
      <c r="A1" s="74"/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48" t="s">
        <v>127</v>
      </c>
      <c r="O1" s="75"/>
    </row>
    <row r="2" spans="1:15" ht="15.75">
      <c r="A2" s="74"/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48"/>
      <c r="O2" s="75"/>
    </row>
    <row r="3" spans="1:15" ht="20.100000000000001" customHeight="1">
      <c r="A3" s="156" t="s">
        <v>103</v>
      </c>
      <c r="B3" s="156"/>
      <c r="C3" s="157" t="s">
        <v>138</v>
      </c>
      <c r="D3" s="158"/>
      <c r="E3" s="158"/>
      <c r="F3" s="158"/>
      <c r="G3" s="158"/>
      <c r="H3" s="158"/>
      <c r="I3" s="158"/>
      <c r="J3" s="158"/>
      <c r="K3" s="158"/>
      <c r="L3" s="158"/>
      <c r="M3" s="158"/>
      <c r="N3" s="158"/>
      <c r="O3" s="159"/>
    </row>
    <row r="4" spans="1:15" ht="20.100000000000001" customHeight="1">
      <c r="A4" s="156" t="s">
        <v>104</v>
      </c>
      <c r="B4" s="156"/>
      <c r="C4" s="157" t="s">
        <v>136</v>
      </c>
      <c r="D4" s="158"/>
      <c r="E4" s="158"/>
      <c r="F4" s="158"/>
      <c r="G4" s="158"/>
      <c r="H4" s="158"/>
      <c r="I4" s="158"/>
      <c r="J4" s="158"/>
      <c r="K4" s="158"/>
      <c r="L4" s="158"/>
      <c r="M4" s="158"/>
      <c r="N4" s="158"/>
      <c r="O4" s="159"/>
    </row>
    <row r="5" spans="1:15" ht="20.100000000000001" customHeight="1">
      <c r="A5" s="156" t="s">
        <v>105</v>
      </c>
      <c r="B5" s="156"/>
      <c r="C5" s="157" t="s">
        <v>140</v>
      </c>
      <c r="D5" s="158"/>
      <c r="E5" s="158"/>
      <c r="F5" s="158"/>
      <c r="G5" s="158"/>
      <c r="H5" s="158"/>
      <c r="I5" s="158"/>
      <c r="J5" s="158"/>
      <c r="K5" s="158"/>
      <c r="L5" s="158"/>
      <c r="M5" s="158"/>
      <c r="N5" s="158"/>
      <c r="O5" s="159"/>
    </row>
    <row r="6" spans="1:15" ht="20.100000000000001" customHeight="1">
      <c r="A6" s="170" t="s">
        <v>106</v>
      </c>
      <c r="B6" s="171"/>
      <c r="C6" s="171"/>
      <c r="D6" s="171"/>
      <c r="E6" s="171"/>
      <c r="F6" s="76"/>
      <c r="G6" s="76"/>
      <c r="H6" s="76"/>
      <c r="I6" s="77" t="s">
        <v>139</v>
      </c>
      <c r="J6" s="76"/>
      <c r="K6" s="76"/>
      <c r="L6" s="76"/>
      <c r="M6" s="76"/>
      <c r="N6" s="76"/>
      <c r="O6" s="78"/>
    </row>
    <row r="7" spans="1:15" ht="20.100000000000001" customHeight="1">
      <c r="A7" s="156" t="s">
        <v>107</v>
      </c>
      <c r="B7" s="156"/>
      <c r="C7" s="157" t="s">
        <v>134</v>
      </c>
      <c r="D7" s="158"/>
      <c r="E7" s="158"/>
      <c r="F7" s="158"/>
      <c r="G7" s="158"/>
      <c r="H7" s="158"/>
      <c r="I7" s="158"/>
      <c r="J7" s="158"/>
      <c r="K7" s="158"/>
      <c r="L7" s="158"/>
      <c r="M7" s="158"/>
      <c r="N7" s="158"/>
      <c r="O7" s="159"/>
    </row>
    <row r="8" spans="1:15" ht="20.100000000000001" customHeight="1">
      <c r="A8" s="156" t="s">
        <v>108</v>
      </c>
      <c r="B8" s="156"/>
      <c r="C8" s="172">
        <v>34455</v>
      </c>
      <c r="D8" s="173"/>
      <c r="E8" s="173"/>
      <c r="F8" s="173"/>
      <c r="G8" s="173"/>
      <c r="H8" s="173"/>
      <c r="I8" s="173"/>
      <c r="J8" s="173"/>
      <c r="K8" s="173"/>
      <c r="L8" s="173"/>
      <c r="M8" s="173"/>
      <c r="N8" s="173"/>
      <c r="O8" s="174"/>
    </row>
    <row r="9" spans="1:15" s="102" customFormat="1" ht="24" customHeight="1">
      <c r="A9" s="99"/>
      <c r="B9" s="100"/>
      <c r="C9" s="101" t="s">
        <v>94</v>
      </c>
      <c r="D9" s="101" t="s">
        <v>95</v>
      </c>
      <c r="E9" s="101" t="s">
        <v>96</v>
      </c>
      <c r="F9" s="101" t="s">
        <v>97</v>
      </c>
      <c r="G9" s="101" t="s">
        <v>98</v>
      </c>
      <c r="H9" s="101" t="s">
        <v>99</v>
      </c>
      <c r="I9" s="101" t="s">
        <v>100</v>
      </c>
      <c r="J9" s="101" t="s">
        <v>101</v>
      </c>
      <c r="K9" s="101" t="s">
        <v>75</v>
      </c>
      <c r="L9" s="101" t="s">
        <v>62</v>
      </c>
      <c r="M9" s="101" t="s">
        <v>76</v>
      </c>
      <c r="N9" s="101" t="s">
        <v>63</v>
      </c>
      <c r="O9" s="101" t="s">
        <v>64</v>
      </c>
    </row>
    <row r="10" spans="1:15" ht="20.100000000000001" customHeight="1">
      <c r="A10" s="79">
        <v>1</v>
      </c>
      <c r="B10" s="80" t="s">
        <v>149</v>
      </c>
      <c r="C10" s="81">
        <v>91.6</v>
      </c>
      <c r="D10" s="81">
        <v>98.63</v>
      </c>
      <c r="E10" s="81">
        <v>95.616624657534246</v>
      </c>
      <c r="F10" s="81">
        <v>98.042000000000002</v>
      </c>
      <c r="G10" s="81">
        <v>97.64</v>
      </c>
      <c r="H10" s="81">
        <v>97.693424722853862</v>
      </c>
      <c r="I10" s="81">
        <v>99.170769682665906</v>
      </c>
      <c r="J10" s="81">
        <v>87.272221116052037</v>
      </c>
      <c r="K10" s="81">
        <v>97.771517982404831</v>
      </c>
      <c r="L10" s="81">
        <v>97.391940218183947</v>
      </c>
      <c r="M10" s="81">
        <v>96.383902620384248</v>
      </c>
      <c r="N10" s="81">
        <v>96.09153522626751</v>
      </c>
      <c r="O10" s="81">
        <v>98.022712598535733</v>
      </c>
    </row>
    <row r="11" spans="1:15" ht="20.100000000000001" customHeight="1">
      <c r="A11" s="79">
        <v>2</v>
      </c>
      <c r="B11" s="82" t="s">
        <v>109</v>
      </c>
      <c r="C11" s="83"/>
      <c r="D11" s="83"/>
      <c r="E11" s="83"/>
      <c r="F11" s="83"/>
      <c r="G11" s="83"/>
      <c r="H11" s="83"/>
      <c r="I11" s="83"/>
      <c r="J11" s="83"/>
      <c r="K11" s="83"/>
      <c r="L11" s="83"/>
      <c r="M11" s="83"/>
      <c r="N11" s="83"/>
      <c r="O11" s="83"/>
    </row>
    <row r="12" spans="1:15" ht="20.100000000000001" customHeight="1">
      <c r="A12" s="79">
        <v>3</v>
      </c>
      <c r="B12" s="82" t="s">
        <v>110</v>
      </c>
      <c r="C12" s="81">
        <v>2061.6795000000006</v>
      </c>
      <c r="D12" s="81">
        <v>2309.7113000000004</v>
      </c>
      <c r="E12" s="81">
        <v>2329.3830000000034</v>
      </c>
      <c r="F12" s="81">
        <v>2078.599050000008</v>
      </c>
      <c r="G12" s="81">
        <v>2138.9450999999999</v>
      </c>
      <c r="H12" s="81">
        <v>2057.7777959999999</v>
      </c>
      <c r="I12" s="81">
        <v>2407.2542989999988</v>
      </c>
      <c r="J12" s="81">
        <v>2649.4307950000011</v>
      </c>
      <c r="K12" s="81">
        <v>2437.8797390000009</v>
      </c>
      <c r="L12" s="81">
        <v>2331.511677</v>
      </c>
      <c r="M12" s="81">
        <v>2516.7844189999996</v>
      </c>
      <c r="N12" s="81">
        <v>2554.1330279999997</v>
      </c>
      <c r="O12" s="81">
        <v>2142.165778</v>
      </c>
    </row>
    <row r="13" spans="1:15" ht="20.100000000000001" customHeight="1">
      <c r="A13" s="79">
        <v>4</v>
      </c>
      <c r="B13" s="82" t="s">
        <v>111</v>
      </c>
      <c r="C13" s="98"/>
      <c r="D13" s="98"/>
      <c r="E13" s="98"/>
      <c r="F13" s="98"/>
      <c r="G13" s="83"/>
      <c r="H13" s="83"/>
      <c r="I13" s="83"/>
      <c r="J13" s="83"/>
      <c r="K13" s="83"/>
      <c r="L13" s="81"/>
      <c r="M13" s="81"/>
      <c r="N13" s="81"/>
      <c r="O13" s="81"/>
    </row>
    <row r="14" spans="1:15" ht="20.100000000000001" customHeight="1">
      <c r="A14" s="79">
        <v>5</v>
      </c>
      <c r="B14" s="82" t="s">
        <v>112</v>
      </c>
      <c r="C14" s="84">
        <v>2104.69</v>
      </c>
      <c r="D14" s="84">
        <v>2343.1799999999998</v>
      </c>
      <c r="E14" s="84">
        <v>2365.6660000000002</v>
      </c>
      <c r="F14" s="84">
        <v>2101.3000000000002</v>
      </c>
      <c r="G14" s="85">
        <v>2142.23</v>
      </c>
      <c r="H14" s="85">
        <v>2064.65</v>
      </c>
      <c r="I14" s="85">
        <v>2408.4</v>
      </c>
      <c r="J14" s="85">
        <v>2659.5587999999998</v>
      </c>
      <c r="K14" s="85">
        <v>2442.2599999999998</v>
      </c>
      <c r="L14" s="81">
        <v>2340.84</v>
      </c>
      <c r="M14" s="81">
        <v>2551.7839209819995</v>
      </c>
      <c r="N14" s="81">
        <v>2623.7200062199995</v>
      </c>
      <c r="O14" s="81">
        <v>2224.4216000000001</v>
      </c>
    </row>
    <row r="15" spans="1:15" ht="32.25" customHeight="1">
      <c r="A15" s="79">
        <v>6</v>
      </c>
      <c r="B15" s="80" t="s">
        <v>150</v>
      </c>
      <c r="C15" s="161" t="s">
        <v>142</v>
      </c>
      <c r="D15" s="162"/>
      <c r="E15" s="162"/>
      <c r="F15" s="162"/>
      <c r="G15" s="162"/>
      <c r="H15" s="162"/>
      <c r="I15" s="162"/>
      <c r="J15" s="162"/>
      <c r="K15" s="162"/>
      <c r="L15" s="162"/>
      <c r="M15" s="162"/>
      <c r="N15" s="162"/>
      <c r="O15" s="163"/>
    </row>
    <row r="16" spans="1:15" ht="19.5" customHeight="1">
      <c r="A16" s="79">
        <v>7</v>
      </c>
      <c r="B16" s="82" t="s">
        <v>113</v>
      </c>
      <c r="C16" s="164"/>
      <c r="D16" s="165"/>
      <c r="E16" s="165"/>
      <c r="F16" s="165"/>
      <c r="G16" s="165"/>
      <c r="H16" s="165"/>
      <c r="I16" s="165"/>
      <c r="J16" s="165"/>
      <c r="K16" s="165"/>
      <c r="L16" s="165"/>
      <c r="M16" s="165"/>
      <c r="N16" s="165"/>
      <c r="O16" s="166"/>
    </row>
    <row r="17" spans="1:15" ht="31.5" customHeight="1">
      <c r="A17" s="79">
        <v>8</v>
      </c>
      <c r="B17" s="80" t="s">
        <v>151</v>
      </c>
      <c r="C17" s="164"/>
      <c r="D17" s="165"/>
      <c r="E17" s="165"/>
      <c r="F17" s="165"/>
      <c r="G17" s="165"/>
      <c r="H17" s="165"/>
      <c r="I17" s="165"/>
      <c r="J17" s="165"/>
      <c r="K17" s="165"/>
      <c r="L17" s="165"/>
      <c r="M17" s="165"/>
      <c r="N17" s="165"/>
      <c r="O17" s="166"/>
    </row>
    <row r="18" spans="1:15" ht="32.25" customHeight="1">
      <c r="A18" s="79">
        <v>9</v>
      </c>
      <c r="B18" s="80" t="s">
        <v>152</v>
      </c>
      <c r="C18" s="164"/>
      <c r="D18" s="165"/>
      <c r="E18" s="165"/>
      <c r="F18" s="165"/>
      <c r="G18" s="165"/>
      <c r="H18" s="165"/>
      <c r="I18" s="165"/>
      <c r="J18" s="165"/>
      <c r="K18" s="165"/>
      <c r="L18" s="165"/>
      <c r="M18" s="165"/>
      <c r="N18" s="165"/>
      <c r="O18" s="166"/>
    </row>
    <row r="19" spans="1:15" ht="33" customHeight="1">
      <c r="A19" s="79">
        <v>10</v>
      </c>
      <c r="B19" s="80" t="s">
        <v>153</v>
      </c>
      <c r="C19" s="164"/>
      <c r="D19" s="165"/>
      <c r="E19" s="165"/>
      <c r="F19" s="165"/>
      <c r="G19" s="165"/>
      <c r="H19" s="165"/>
      <c r="I19" s="165"/>
      <c r="J19" s="165"/>
      <c r="K19" s="165"/>
      <c r="L19" s="165"/>
      <c r="M19" s="165"/>
      <c r="N19" s="165"/>
      <c r="O19" s="166"/>
    </row>
    <row r="20" spans="1:15" ht="51" customHeight="1">
      <c r="A20" s="79">
        <v>11</v>
      </c>
      <c r="B20" s="80" t="s">
        <v>154</v>
      </c>
      <c r="C20" s="164"/>
      <c r="D20" s="165"/>
      <c r="E20" s="165"/>
      <c r="F20" s="165"/>
      <c r="G20" s="165"/>
      <c r="H20" s="165"/>
      <c r="I20" s="165"/>
      <c r="J20" s="165"/>
      <c r="K20" s="165"/>
      <c r="L20" s="165"/>
      <c r="M20" s="165"/>
      <c r="N20" s="165"/>
      <c r="O20" s="166"/>
    </row>
    <row r="21" spans="1:15" ht="34.5" customHeight="1">
      <c r="A21" s="79">
        <v>12</v>
      </c>
      <c r="B21" s="80" t="s">
        <v>155</v>
      </c>
      <c r="C21" s="164"/>
      <c r="D21" s="165"/>
      <c r="E21" s="165"/>
      <c r="F21" s="165"/>
      <c r="G21" s="165"/>
      <c r="H21" s="165"/>
      <c r="I21" s="165"/>
      <c r="J21" s="165"/>
      <c r="K21" s="165"/>
      <c r="L21" s="165"/>
      <c r="M21" s="165"/>
      <c r="N21" s="165"/>
      <c r="O21" s="166"/>
    </row>
    <row r="22" spans="1:15" ht="18.75" customHeight="1">
      <c r="A22" s="79">
        <v>13</v>
      </c>
      <c r="B22" s="82" t="s">
        <v>114</v>
      </c>
      <c r="C22" s="164"/>
      <c r="D22" s="165"/>
      <c r="E22" s="165"/>
      <c r="F22" s="165"/>
      <c r="G22" s="165"/>
      <c r="H22" s="165"/>
      <c r="I22" s="165"/>
      <c r="J22" s="165"/>
      <c r="K22" s="165"/>
      <c r="L22" s="165"/>
      <c r="M22" s="165"/>
      <c r="N22" s="165"/>
      <c r="O22" s="166"/>
    </row>
    <row r="23" spans="1:15" ht="34.5" customHeight="1">
      <c r="A23" s="79">
        <v>14</v>
      </c>
      <c r="B23" s="80" t="s">
        <v>156</v>
      </c>
      <c r="C23" s="164"/>
      <c r="D23" s="165"/>
      <c r="E23" s="165"/>
      <c r="F23" s="165"/>
      <c r="G23" s="165"/>
      <c r="H23" s="165"/>
      <c r="I23" s="165"/>
      <c r="J23" s="165"/>
      <c r="K23" s="165"/>
      <c r="L23" s="165"/>
      <c r="M23" s="165"/>
      <c r="N23" s="165"/>
      <c r="O23" s="166"/>
    </row>
    <row r="24" spans="1:15" ht="34.5" customHeight="1">
      <c r="A24" s="79">
        <v>15</v>
      </c>
      <c r="B24" s="80" t="s">
        <v>157</v>
      </c>
      <c r="C24" s="164"/>
      <c r="D24" s="165"/>
      <c r="E24" s="165"/>
      <c r="F24" s="165"/>
      <c r="G24" s="165"/>
      <c r="H24" s="165"/>
      <c r="I24" s="165"/>
      <c r="J24" s="165"/>
      <c r="K24" s="165"/>
      <c r="L24" s="165"/>
      <c r="M24" s="165"/>
      <c r="N24" s="165"/>
      <c r="O24" s="166"/>
    </row>
    <row r="25" spans="1:15" ht="48" customHeight="1">
      <c r="A25" s="79">
        <v>16</v>
      </c>
      <c r="B25" s="80" t="s">
        <v>158</v>
      </c>
      <c r="C25" s="164"/>
      <c r="D25" s="165"/>
      <c r="E25" s="165"/>
      <c r="F25" s="165"/>
      <c r="G25" s="165"/>
      <c r="H25" s="165"/>
      <c r="I25" s="165"/>
      <c r="J25" s="165"/>
      <c r="K25" s="165"/>
      <c r="L25" s="165"/>
      <c r="M25" s="165"/>
      <c r="N25" s="165"/>
      <c r="O25" s="166"/>
    </row>
    <row r="26" spans="1:15" ht="33" customHeight="1">
      <c r="A26" s="79">
        <v>17</v>
      </c>
      <c r="B26" s="80" t="s">
        <v>159</v>
      </c>
      <c r="C26" s="164"/>
      <c r="D26" s="165"/>
      <c r="E26" s="165"/>
      <c r="F26" s="165"/>
      <c r="G26" s="165"/>
      <c r="H26" s="165"/>
      <c r="I26" s="165"/>
      <c r="J26" s="165"/>
      <c r="K26" s="165"/>
      <c r="L26" s="165"/>
      <c r="M26" s="165"/>
      <c r="N26" s="165"/>
      <c r="O26" s="166"/>
    </row>
    <row r="27" spans="1:15" ht="18" customHeight="1">
      <c r="A27" s="79">
        <v>18</v>
      </c>
      <c r="B27" s="82" t="s">
        <v>115</v>
      </c>
      <c r="C27" s="167"/>
      <c r="D27" s="168"/>
      <c r="E27" s="168"/>
      <c r="F27" s="168"/>
      <c r="G27" s="168"/>
      <c r="H27" s="168"/>
      <c r="I27" s="168"/>
      <c r="J27" s="168"/>
      <c r="K27" s="168"/>
      <c r="L27" s="168"/>
      <c r="M27" s="168"/>
      <c r="N27" s="168"/>
      <c r="O27" s="169"/>
    </row>
    <row r="28" spans="1:15" ht="34.5" customHeight="1">
      <c r="A28" s="79">
        <v>19</v>
      </c>
      <c r="B28" s="80" t="s">
        <v>160</v>
      </c>
      <c r="C28" s="86">
        <v>0.33</v>
      </c>
      <c r="D28" s="86">
        <v>0.23</v>
      </c>
      <c r="E28" s="86">
        <v>0.21</v>
      </c>
      <c r="F28" s="86">
        <v>0.24</v>
      </c>
      <c r="G28" s="86">
        <v>0.21</v>
      </c>
      <c r="H28" s="86">
        <v>0.2</v>
      </c>
      <c r="I28" s="86">
        <v>0.18</v>
      </c>
      <c r="J28" s="86">
        <v>0.16</v>
      </c>
      <c r="K28" s="86">
        <v>0.17</v>
      </c>
      <c r="L28" s="86">
        <v>0.18</v>
      </c>
      <c r="M28" s="86">
        <v>0.72</v>
      </c>
      <c r="N28" s="86">
        <v>0.71</v>
      </c>
      <c r="O28" s="86">
        <v>0.71</v>
      </c>
    </row>
    <row r="29" spans="1:15" ht="33.75" customHeight="1">
      <c r="A29" s="79">
        <v>20</v>
      </c>
      <c r="B29" s="82" t="s">
        <v>169</v>
      </c>
      <c r="C29" s="81">
        <v>0</v>
      </c>
      <c r="D29" s="81">
        <v>0</v>
      </c>
      <c r="E29" s="81">
        <v>0</v>
      </c>
      <c r="F29" s="81">
        <v>0</v>
      </c>
      <c r="G29" s="81">
        <v>0</v>
      </c>
      <c r="H29" s="81">
        <v>0</v>
      </c>
      <c r="I29" s="81">
        <v>0</v>
      </c>
      <c r="J29" s="81">
        <v>0</v>
      </c>
      <c r="K29" s="81">
        <v>0</v>
      </c>
      <c r="L29" s="81">
        <v>0</v>
      </c>
      <c r="M29" s="81">
        <v>0</v>
      </c>
      <c r="N29" s="81">
        <v>0</v>
      </c>
      <c r="O29" s="81">
        <v>0</v>
      </c>
    </row>
    <row r="30" spans="1:15" ht="18" customHeight="1">
      <c r="A30" s="79">
        <v>21</v>
      </c>
      <c r="B30" s="82" t="s">
        <v>116</v>
      </c>
      <c r="C30" s="81">
        <v>627.08969999999999</v>
      </c>
      <c r="D30" s="81">
        <v>628.6748</v>
      </c>
      <c r="E30" s="81">
        <v>629.19590000000005</v>
      </c>
      <c r="F30" s="81">
        <v>630.43359999999996</v>
      </c>
      <c r="G30" s="81">
        <v>630.21939999999995</v>
      </c>
      <c r="H30" s="81">
        <v>632.26679999999999</v>
      </c>
      <c r="I30" s="81">
        <v>632.17650000000003</v>
      </c>
      <c r="J30" s="81">
        <v>632.71140000000003</v>
      </c>
      <c r="K30" s="81">
        <v>633.23689999999999</v>
      </c>
      <c r="L30" s="81">
        <v>633.65039999999999</v>
      </c>
      <c r="M30" s="81">
        <v>635.39530000000002</v>
      </c>
      <c r="N30" s="81">
        <v>648.53150000000005</v>
      </c>
      <c r="O30" s="81">
        <v>648.73350000000005</v>
      </c>
    </row>
    <row r="31" spans="1:15" ht="32.25" customHeight="1">
      <c r="A31" s="79">
        <v>22</v>
      </c>
      <c r="B31" s="82" t="s">
        <v>143</v>
      </c>
      <c r="C31" s="81">
        <v>70.008099999999999</v>
      </c>
      <c r="D31" s="81">
        <v>72.695099999999996</v>
      </c>
      <c r="E31" s="81">
        <v>75.524199999999993</v>
      </c>
      <c r="F31" s="81">
        <v>78.509299999999996</v>
      </c>
      <c r="G31" s="81">
        <v>81.633600000000001</v>
      </c>
      <c r="H31" s="81">
        <v>68.591300000000004</v>
      </c>
      <c r="I31" s="81">
        <v>70.466899999999995</v>
      </c>
      <c r="J31" s="81">
        <v>72.404499999999999</v>
      </c>
      <c r="K31" s="81">
        <v>71.259200000000007</v>
      </c>
      <c r="L31" s="81">
        <v>75.034000000000006</v>
      </c>
      <c r="M31" s="81">
        <v>73.338099999999997</v>
      </c>
      <c r="N31" s="81">
        <v>76.781099999999995</v>
      </c>
      <c r="O31" s="81">
        <v>80.373900000000006</v>
      </c>
    </row>
    <row r="32" spans="1:15" ht="34.5" customHeight="1">
      <c r="A32" s="79">
        <v>23</v>
      </c>
      <c r="B32" s="80" t="s">
        <v>161</v>
      </c>
      <c r="C32" s="83">
        <v>2022.2882999999999</v>
      </c>
      <c r="D32" s="83">
        <v>2027.5717999999999</v>
      </c>
      <c r="E32" s="83">
        <v>2029.3088</v>
      </c>
      <c r="F32" s="83">
        <v>2033.4342999999999</v>
      </c>
      <c r="G32" s="83">
        <v>2032.7203999999999</v>
      </c>
      <c r="H32" s="95">
        <v>2039.5454999999999</v>
      </c>
      <c r="I32" s="95">
        <v>2039.2444</v>
      </c>
      <c r="J32" s="95">
        <v>2041.0275999999999</v>
      </c>
      <c r="K32" s="83">
        <v>2042.7792999999999</v>
      </c>
      <c r="L32" s="83">
        <v>2044.1575</v>
      </c>
      <c r="M32" s="83">
        <v>2049.9737</v>
      </c>
      <c r="N32" s="83">
        <v>2093.7613000000001</v>
      </c>
      <c r="O32" s="83">
        <v>2094.4346</v>
      </c>
    </row>
    <row r="33" spans="1:15" ht="33" customHeight="1">
      <c r="A33" s="79">
        <v>24</v>
      </c>
      <c r="B33" s="80" t="s">
        <v>162</v>
      </c>
      <c r="C33" s="83"/>
      <c r="D33" s="83"/>
      <c r="E33" s="83"/>
      <c r="F33" s="83"/>
      <c r="G33" s="83"/>
      <c r="H33" s="83"/>
      <c r="I33" s="83"/>
      <c r="J33" s="83"/>
      <c r="K33" s="83"/>
      <c r="L33" s="83"/>
      <c r="M33" s="83"/>
      <c r="N33" s="83"/>
      <c r="O33" s="83"/>
    </row>
    <row r="34" spans="1:15" ht="35.25" customHeight="1">
      <c r="A34" s="87"/>
      <c r="B34" s="80" t="s">
        <v>163</v>
      </c>
      <c r="C34" s="83"/>
      <c r="D34" s="83"/>
      <c r="E34" s="83"/>
      <c r="F34" s="83"/>
      <c r="G34" s="83"/>
      <c r="H34" s="83"/>
      <c r="I34" s="83"/>
      <c r="J34" s="83"/>
      <c r="K34" s="83"/>
      <c r="L34" s="83"/>
      <c r="M34" s="75"/>
      <c r="N34" s="83"/>
      <c r="O34" s="83"/>
    </row>
    <row r="35" spans="1:15" ht="20.100000000000001" customHeight="1">
      <c r="A35" s="87"/>
      <c r="B35" s="82" t="s">
        <v>117</v>
      </c>
      <c r="C35" s="81">
        <v>87.746899999999997</v>
      </c>
      <c r="D35" s="81">
        <v>87.903499999999994</v>
      </c>
      <c r="E35" s="81">
        <v>88.050899999999999</v>
      </c>
      <c r="F35" s="81">
        <v>88.174000000000007</v>
      </c>
      <c r="G35" s="81">
        <v>88.245699999999999</v>
      </c>
      <c r="H35" s="81">
        <v>148.22219999999999</v>
      </c>
      <c r="I35" s="81">
        <v>146.73859999999999</v>
      </c>
      <c r="J35" s="81">
        <v>145.1079</v>
      </c>
      <c r="K35" s="81">
        <v>124.6263</v>
      </c>
      <c r="L35" s="81">
        <v>132.23769999999999</v>
      </c>
      <c r="M35" s="81">
        <v>132.46299999999999</v>
      </c>
      <c r="N35" s="81">
        <v>134.0163</v>
      </c>
      <c r="O35" s="81">
        <v>135.4085</v>
      </c>
    </row>
    <row r="36" spans="1:15" ht="20.100000000000001" customHeight="1">
      <c r="A36" s="87"/>
      <c r="B36" s="82" t="s">
        <v>170</v>
      </c>
      <c r="C36" s="88">
        <v>0.14000000000000001</v>
      </c>
      <c r="D36" s="88">
        <v>0.14000000000000001</v>
      </c>
      <c r="E36" s="88">
        <v>0.14000000000000001</v>
      </c>
      <c r="F36" s="88">
        <v>0.14000000000000001</v>
      </c>
      <c r="G36" s="88">
        <v>0.14000000000000001</v>
      </c>
      <c r="H36" s="91">
        <v>0.23480999999999999</v>
      </c>
      <c r="I36" s="91">
        <v>0.2321</v>
      </c>
      <c r="J36" s="91">
        <v>0.22944000000000001</v>
      </c>
      <c r="K36" s="91">
        <v>0.19689000000000001</v>
      </c>
      <c r="L36" s="91">
        <v>0.19689000000000001</v>
      </c>
      <c r="M36" s="91">
        <v>0.20876</v>
      </c>
      <c r="N36" s="91">
        <v>0.20876</v>
      </c>
      <c r="O36" s="91">
        <v>0.20876</v>
      </c>
    </row>
    <row r="37" spans="1:15" ht="20.100000000000001" customHeight="1">
      <c r="A37" s="87"/>
      <c r="B37" s="82" t="s">
        <v>119</v>
      </c>
      <c r="C37" s="83"/>
      <c r="D37" s="83"/>
      <c r="E37" s="83"/>
      <c r="F37" s="83"/>
      <c r="G37" s="83"/>
      <c r="H37" s="83"/>
      <c r="I37" s="83"/>
      <c r="J37" s="83"/>
      <c r="K37" s="83"/>
      <c r="L37" s="83"/>
      <c r="M37" s="83"/>
      <c r="N37" s="83"/>
      <c r="O37" s="83"/>
    </row>
    <row r="38" spans="1:15" ht="20.100000000000001" customHeight="1">
      <c r="A38" s="87"/>
      <c r="B38" s="82" t="s">
        <v>117</v>
      </c>
      <c r="C38" s="81">
        <v>0</v>
      </c>
      <c r="D38" s="81">
        <v>0</v>
      </c>
      <c r="E38" s="81">
        <v>0</v>
      </c>
      <c r="F38" s="81">
        <v>0</v>
      </c>
      <c r="G38" s="81">
        <v>0</v>
      </c>
      <c r="H38" s="81">
        <v>0</v>
      </c>
      <c r="I38" s="81">
        <v>0</v>
      </c>
      <c r="J38" s="81">
        <v>0</v>
      </c>
      <c r="K38" s="81">
        <v>0</v>
      </c>
      <c r="L38" s="81">
        <v>0</v>
      </c>
      <c r="M38" s="81">
        <v>0</v>
      </c>
      <c r="N38" s="81">
        <v>0</v>
      </c>
      <c r="O38" s="81">
        <v>0</v>
      </c>
    </row>
    <row r="39" spans="1:15" ht="33.75" customHeight="1">
      <c r="A39" s="87"/>
      <c r="B39" s="80" t="s">
        <v>164</v>
      </c>
      <c r="C39" s="81">
        <v>0</v>
      </c>
      <c r="D39" s="81">
        <v>0</v>
      </c>
      <c r="E39" s="81">
        <v>0</v>
      </c>
      <c r="F39" s="81">
        <v>0</v>
      </c>
      <c r="G39" s="81">
        <v>0</v>
      </c>
      <c r="H39" s="81">
        <v>0</v>
      </c>
      <c r="I39" s="81">
        <v>0</v>
      </c>
      <c r="J39" s="81">
        <v>0</v>
      </c>
      <c r="K39" s="81">
        <v>0</v>
      </c>
      <c r="L39" s="81">
        <v>0</v>
      </c>
      <c r="M39" s="81">
        <v>0</v>
      </c>
      <c r="N39" s="81">
        <v>0</v>
      </c>
      <c r="O39" s="81">
        <v>0</v>
      </c>
    </row>
    <row r="40" spans="1:15" ht="33.75" customHeight="1">
      <c r="A40" s="87"/>
      <c r="B40" s="80" t="s">
        <v>165</v>
      </c>
      <c r="C40" s="83"/>
      <c r="D40" s="83"/>
      <c r="E40" s="83"/>
      <c r="F40" s="83"/>
      <c r="G40" s="83"/>
      <c r="H40" s="83"/>
      <c r="I40" s="83"/>
      <c r="J40" s="83"/>
      <c r="K40" s="83"/>
      <c r="L40" s="83"/>
      <c r="M40" s="83"/>
      <c r="N40" s="83"/>
      <c r="O40" s="83"/>
    </row>
    <row r="41" spans="1:15" ht="18" customHeight="1">
      <c r="A41" s="87"/>
      <c r="B41" s="82" t="s">
        <v>117</v>
      </c>
      <c r="C41" s="81">
        <v>36.443600000000004</v>
      </c>
      <c r="D41" s="81">
        <v>36.598399999999998</v>
      </c>
      <c r="E41" s="81">
        <v>36.7316</v>
      </c>
      <c r="F41" s="81">
        <v>36.897100000000002</v>
      </c>
      <c r="G41" s="81">
        <v>36.976900000000001</v>
      </c>
      <c r="H41" s="81">
        <v>41.370800000000003</v>
      </c>
      <c r="I41" s="81">
        <v>41.6631</v>
      </c>
      <c r="J41" s="81">
        <v>41.7682</v>
      </c>
      <c r="K41" s="81">
        <v>41.865400000000001</v>
      </c>
      <c r="L41" s="81">
        <v>42.007300000000001</v>
      </c>
      <c r="M41" s="81">
        <v>41.7059</v>
      </c>
      <c r="N41" s="81">
        <v>43.340499999999999</v>
      </c>
      <c r="O41" s="81">
        <v>44.883299999999998</v>
      </c>
    </row>
    <row r="42" spans="1:15" ht="32.25" customHeight="1">
      <c r="A42" s="87"/>
      <c r="B42" s="82" t="s">
        <v>118</v>
      </c>
      <c r="C42" s="97"/>
      <c r="D42" s="97"/>
      <c r="E42" s="97"/>
      <c r="F42" s="97"/>
      <c r="G42" s="97"/>
      <c r="H42" s="176" t="s">
        <v>168</v>
      </c>
      <c r="I42" s="176"/>
      <c r="J42" s="176"/>
      <c r="K42" s="176"/>
      <c r="L42" s="176"/>
      <c r="M42" s="176"/>
      <c r="N42" s="176"/>
      <c r="O42" s="176"/>
    </row>
    <row r="43" spans="1:15" ht="33.75" customHeight="1">
      <c r="A43" s="87"/>
      <c r="B43" s="82" t="s">
        <v>120</v>
      </c>
      <c r="C43" s="83"/>
      <c r="D43" s="83"/>
      <c r="E43" s="83"/>
      <c r="F43" s="83"/>
      <c r="G43" s="83"/>
      <c r="H43" s="83"/>
      <c r="I43" s="83"/>
      <c r="J43" s="83"/>
      <c r="K43" s="83"/>
      <c r="L43" s="83"/>
      <c r="M43" s="83"/>
      <c r="N43" s="83"/>
      <c r="O43" s="83"/>
    </row>
    <row r="44" spans="1:15" ht="18.75" customHeight="1">
      <c r="A44" s="87"/>
      <c r="B44" s="82" t="s">
        <v>117</v>
      </c>
      <c r="C44" s="81">
        <v>7.1757999999999997</v>
      </c>
      <c r="D44" s="81">
        <v>7.4512</v>
      </c>
      <c r="E44" s="81">
        <v>7.7412000000000001</v>
      </c>
      <c r="F44" s="81">
        <v>8.0472000000000001</v>
      </c>
      <c r="G44" s="81">
        <v>8.3673999999999999</v>
      </c>
      <c r="H44" s="81">
        <v>8.4024000000000001</v>
      </c>
      <c r="I44" s="81">
        <v>8.6321999999999992</v>
      </c>
      <c r="J44" s="81">
        <v>8.8696000000000002</v>
      </c>
      <c r="K44" s="81">
        <v>8.7292000000000005</v>
      </c>
      <c r="L44" s="81">
        <v>9.1917000000000009</v>
      </c>
      <c r="M44" s="81">
        <v>9.9006000000000007</v>
      </c>
      <c r="N44" s="81">
        <v>10.365500000000001</v>
      </c>
      <c r="O44" s="81">
        <v>10.8505</v>
      </c>
    </row>
    <row r="45" spans="1:15" ht="18.75" customHeight="1">
      <c r="A45" s="87"/>
      <c r="B45" s="82" t="s">
        <v>118</v>
      </c>
      <c r="C45" s="88">
        <v>0.10249999999999999</v>
      </c>
      <c r="D45" s="88">
        <v>0.10249999999999999</v>
      </c>
      <c r="E45" s="88">
        <v>0.10249999999999999</v>
      </c>
      <c r="F45" s="88">
        <v>0.10249999999999999</v>
      </c>
      <c r="G45" s="88">
        <v>0.10249999999999999</v>
      </c>
      <c r="H45" s="88">
        <v>0.1225</v>
      </c>
      <c r="I45" s="88">
        <v>0.1225</v>
      </c>
      <c r="J45" s="88">
        <v>0.1225</v>
      </c>
      <c r="K45" s="88">
        <v>0.1225</v>
      </c>
      <c r="L45" s="88">
        <v>0.1225</v>
      </c>
      <c r="M45" s="88">
        <v>0.13500000000000001</v>
      </c>
      <c r="N45" s="88">
        <v>0.13500000000000001</v>
      </c>
      <c r="O45" s="88">
        <v>0.13500000000000001</v>
      </c>
    </row>
    <row r="46" spans="1:15" ht="50.25" customHeight="1">
      <c r="A46" s="87"/>
      <c r="B46" s="82" t="s">
        <v>102</v>
      </c>
      <c r="C46" s="83"/>
      <c r="D46" s="83"/>
      <c r="E46" s="83"/>
      <c r="F46" s="83"/>
      <c r="G46" s="83"/>
      <c r="H46" s="83"/>
      <c r="I46" s="83"/>
      <c r="J46" s="83"/>
      <c r="K46" s="83"/>
      <c r="L46" s="83"/>
      <c r="M46" s="83"/>
      <c r="N46" s="83"/>
      <c r="O46" s="83"/>
    </row>
    <row r="47" spans="1:15" ht="13.5" customHeight="1">
      <c r="A47" s="87"/>
      <c r="B47" s="82"/>
      <c r="C47" s="83"/>
      <c r="D47" s="83"/>
      <c r="E47" s="83"/>
      <c r="F47" s="83"/>
      <c r="G47" s="83"/>
      <c r="H47" s="83"/>
      <c r="I47" s="83"/>
      <c r="J47" s="83"/>
      <c r="K47" s="83"/>
      <c r="L47" s="83"/>
      <c r="M47" s="83"/>
      <c r="N47" s="83"/>
      <c r="O47" s="83"/>
    </row>
    <row r="48" spans="1:15" ht="20.100000000000001" customHeight="1">
      <c r="A48" s="87"/>
      <c r="B48" s="82" t="s">
        <v>117</v>
      </c>
      <c r="C48" s="83">
        <v>59.34</v>
      </c>
      <c r="D48" s="83">
        <v>61.71</v>
      </c>
      <c r="E48" s="83">
        <v>64.180000000000007</v>
      </c>
      <c r="F48" s="83">
        <v>66.75</v>
      </c>
      <c r="G48" s="83">
        <v>69.42</v>
      </c>
      <c r="H48" s="81">
        <v>88.980199999999996</v>
      </c>
      <c r="I48" s="81">
        <v>94.069800000000001</v>
      </c>
      <c r="J48" s="81">
        <v>99.450599999999994</v>
      </c>
      <c r="K48" s="81">
        <v>105.1392</v>
      </c>
      <c r="L48" s="81">
        <v>111.15309999999999</v>
      </c>
      <c r="M48" s="81">
        <v>106.6495</v>
      </c>
      <c r="N48" s="81">
        <v>113.7353</v>
      </c>
      <c r="O48" s="81">
        <v>121.2919</v>
      </c>
    </row>
    <row r="49" spans="1:16" ht="20.100000000000001" customHeight="1">
      <c r="A49" s="87"/>
      <c r="B49" s="82" t="s">
        <v>118</v>
      </c>
      <c r="C49" s="83"/>
      <c r="D49" s="83"/>
      <c r="E49" s="83"/>
      <c r="F49" s="83"/>
      <c r="G49" s="83"/>
      <c r="H49" s="83"/>
      <c r="I49" s="83"/>
      <c r="J49" s="83"/>
      <c r="K49" s="83"/>
      <c r="L49" s="83"/>
      <c r="M49" s="83"/>
      <c r="N49" s="83"/>
      <c r="O49" s="83"/>
    </row>
    <row r="50" spans="1:16" ht="34.5" customHeight="1">
      <c r="A50" s="87"/>
      <c r="B50" s="82" t="s">
        <v>121</v>
      </c>
      <c r="C50" s="177" t="s">
        <v>178</v>
      </c>
      <c r="D50" s="178"/>
      <c r="E50" s="178"/>
      <c r="F50" s="178"/>
      <c r="G50" s="178"/>
      <c r="H50" s="178"/>
      <c r="I50" s="178"/>
      <c r="J50" s="178"/>
      <c r="K50" s="178"/>
      <c r="L50" s="178"/>
      <c r="M50" s="178"/>
      <c r="N50" s="178"/>
      <c r="O50" s="179"/>
    </row>
    <row r="51" spans="1:16" ht="20.100000000000001" customHeight="1">
      <c r="A51" s="79">
        <v>25</v>
      </c>
      <c r="B51" s="82" t="s">
        <v>176</v>
      </c>
      <c r="C51" s="81">
        <f>C48+C44+C41+C38+C35</f>
        <v>190.7063</v>
      </c>
      <c r="D51" s="81">
        <f t="shared" ref="D51:G51" si="0">D48+D44+D41+D38+D35</f>
        <v>193.66309999999999</v>
      </c>
      <c r="E51" s="81">
        <f t="shared" si="0"/>
        <v>196.70370000000003</v>
      </c>
      <c r="F51" s="81">
        <f t="shared" si="0"/>
        <v>199.8683</v>
      </c>
      <c r="G51" s="81">
        <f t="shared" si="0"/>
        <v>203.01</v>
      </c>
      <c r="H51" s="81">
        <f t="shared" ref="H51:L51" si="1">H48+H44+H41+H38+H35</f>
        <v>286.97559999999999</v>
      </c>
      <c r="I51" s="81">
        <f t="shared" si="1"/>
        <v>291.1037</v>
      </c>
      <c r="J51" s="81">
        <f t="shared" si="1"/>
        <v>295.19630000000001</v>
      </c>
      <c r="K51" s="81">
        <f t="shared" si="1"/>
        <v>280.36009999999999</v>
      </c>
      <c r="L51" s="81">
        <f t="shared" si="1"/>
        <v>294.58979999999997</v>
      </c>
      <c r="M51" s="81">
        <f>M48+M44+M41+M38+M35</f>
        <v>290.71899999999999</v>
      </c>
      <c r="N51" s="81">
        <f t="shared" ref="N51:O51" si="2">N48+N44+N41+N38+N35</f>
        <v>301.45759999999996</v>
      </c>
      <c r="O51" s="81">
        <f t="shared" si="2"/>
        <v>312.43420000000003</v>
      </c>
    </row>
    <row r="52" spans="1:16" ht="20.100000000000001" customHeight="1">
      <c r="A52" s="79">
        <v>26</v>
      </c>
      <c r="B52" s="82" t="s">
        <v>122</v>
      </c>
      <c r="C52" s="89">
        <f t="shared" ref="C52:G52" si="3">C53/2</f>
        <v>0.65886825421763751</v>
      </c>
      <c r="D52" s="89">
        <f t="shared" si="3"/>
        <v>0.66908365692887828</v>
      </c>
      <c r="E52" s="89">
        <f t="shared" si="3"/>
        <v>0.67958857896750091</v>
      </c>
      <c r="F52" s="89">
        <f t="shared" si="3"/>
        <v>0.69052190669341829</v>
      </c>
      <c r="G52" s="89">
        <f t="shared" si="3"/>
        <v>0.70137611756256912</v>
      </c>
      <c r="H52" s="89">
        <f t="shared" ref="H52" si="4">H53/2</f>
        <v>0.99146757382980544</v>
      </c>
      <c r="I52" s="89">
        <f t="shared" ref="I52" si="5">I53/2</f>
        <v>1.0057296828436968</v>
      </c>
      <c r="J52" s="89">
        <f t="shared" ref="J52" si="6">J53/2</f>
        <v>1.0198691434551768</v>
      </c>
      <c r="K52" s="89">
        <f t="shared" ref="K52" si="7">K53/2</f>
        <v>0.96861178492415945</v>
      </c>
      <c r="L52" s="89">
        <f t="shared" ref="L52" si="8">L53/2</f>
        <v>1.0177737559604636</v>
      </c>
      <c r="M52" s="89">
        <f t="shared" ref="M52:N52" si="9">M53/2</f>
        <v>1.0044005887477097</v>
      </c>
      <c r="N52" s="89">
        <f t="shared" si="9"/>
        <v>1.0415012122443719</v>
      </c>
      <c r="O52" s="89">
        <f>O53/2</f>
        <v>1.0794240982698748</v>
      </c>
      <c r="P52" s="45">
        <f>1664.55*0.988*0.88</f>
        <v>1447.2263519999999</v>
      </c>
    </row>
    <row r="53" spans="1:16" ht="20.100000000000001" customHeight="1">
      <c r="A53" s="79">
        <v>27</v>
      </c>
      <c r="B53" s="82" t="s">
        <v>123</v>
      </c>
      <c r="C53" s="81">
        <f>C51*10/$P$52</f>
        <v>1.317736508435275</v>
      </c>
      <c r="D53" s="81">
        <f t="shared" ref="D53:G53" si="10">D51*10/$P$52</f>
        <v>1.3381673138577566</v>
      </c>
      <c r="E53" s="81">
        <f t="shared" si="10"/>
        <v>1.3591771579350018</v>
      </c>
      <c r="F53" s="81">
        <f t="shared" si="10"/>
        <v>1.3810438133868366</v>
      </c>
      <c r="G53" s="81">
        <f t="shared" si="10"/>
        <v>1.4027522351251382</v>
      </c>
      <c r="H53" s="81">
        <f t="shared" ref="H53:L53" si="11">H51*10/$P$52</f>
        <v>1.9829351476596109</v>
      </c>
      <c r="I53" s="81">
        <f t="shared" si="11"/>
        <v>2.0114593656873936</v>
      </c>
      <c r="J53" s="81">
        <f t="shared" si="11"/>
        <v>2.0397382869103535</v>
      </c>
      <c r="K53" s="81">
        <f t="shared" si="11"/>
        <v>1.9372235698483189</v>
      </c>
      <c r="L53" s="81">
        <f t="shared" si="11"/>
        <v>2.0355475119209272</v>
      </c>
      <c r="M53" s="81">
        <f t="shared" ref="M53:N53" si="12">M51*10/$P$52</f>
        <v>2.0088011774954193</v>
      </c>
      <c r="N53" s="81">
        <f t="shared" si="12"/>
        <v>2.0830024244887437</v>
      </c>
      <c r="O53" s="81">
        <f>O51*10/$P$52</f>
        <v>2.1588481965397497</v>
      </c>
    </row>
    <row r="54" spans="1:16" ht="35.25" customHeight="1">
      <c r="A54" s="79">
        <v>28</v>
      </c>
      <c r="B54" s="80" t="s">
        <v>166</v>
      </c>
      <c r="C54" s="81">
        <v>275.83761770000001</v>
      </c>
      <c r="D54" s="81">
        <v>311.57514379999998</v>
      </c>
      <c r="E54" s="81">
        <v>294.6827323</v>
      </c>
      <c r="F54" s="81">
        <v>298.10219260000002</v>
      </c>
      <c r="G54" s="81">
        <v>304.78154130000001</v>
      </c>
      <c r="H54" s="81">
        <v>277.31917629999998</v>
      </c>
      <c r="I54" s="81">
        <v>358.74076129999997</v>
      </c>
      <c r="J54" s="81">
        <v>415.74999580000002</v>
      </c>
      <c r="K54" s="81">
        <v>409.44323830000002</v>
      </c>
      <c r="L54" s="81">
        <v>367.1024367</v>
      </c>
      <c r="M54" s="81">
        <v>409.5787717</v>
      </c>
      <c r="N54" s="81">
        <v>454.7553029</v>
      </c>
      <c r="O54" s="81">
        <v>405.81291779999998</v>
      </c>
    </row>
    <row r="55" spans="1:16" ht="33.75" customHeight="1">
      <c r="A55" s="79">
        <v>29</v>
      </c>
      <c r="B55" s="82" t="s">
        <v>180</v>
      </c>
      <c r="C55" s="83"/>
      <c r="D55" s="83"/>
      <c r="E55" s="83"/>
      <c r="F55" s="83"/>
      <c r="G55" s="83"/>
      <c r="H55" s="83"/>
      <c r="I55" s="83"/>
      <c r="J55" s="83"/>
      <c r="K55" s="83"/>
      <c r="L55" s="83"/>
      <c r="M55" s="83"/>
      <c r="N55" s="83"/>
      <c r="O55" s="83"/>
    </row>
    <row r="56" spans="1:16" ht="30.75" customHeight="1">
      <c r="A56" s="79">
        <v>30</v>
      </c>
      <c r="B56" s="82" t="s">
        <v>179</v>
      </c>
      <c r="C56" s="81">
        <v>183.24259420000001</v>
      </c>
      <c r="D56" s="81">
        <v>192.5449605</v>
      </c>
      <c r="E56" s="81">
        <v>224.9386997</v>
      </c>
      <c r="F56" s="81">
        <v>232.10940927833008</v>
      </c>
      <c r="G56" s="81">
        <v>167.47557990000001</v>
      </c>
      <c r="H56" s="81">
        <v>127.5365642</v>
      </c>
      <c r="I56" s="81">
        <v>247.6013514</v>
      </c>
      <c r="J56" s="81">
        <v>273.89246400000002</v>
      </c>
      <c r="K56" s="81">
        <v>460.48070580000001</v>
      </c>
      <c r="L56" s="81">
        <v>222.7846735</v>
      </c>
      <c r="M56" s="81">
        <v>262.2383504</v>
      </c>
      <c r="N56" s="81">
        <v>280.97726699999998</v>
      </c>
      <c r="O56" s="81">
        <v>231.5583364</v>
      </c>
    </row>
    <row r="57" spans="1:16" ht="21" customHeight="1">
      <c r="A57" s="79">
        <v>31</v>
      </c>
      <c r="B57" s="82" t="s">
        <v>124</v>
      </c>
      <c r="C57" s="81">
        <v>40.335538899999847</v>
      </c>
      <c r="D57" s="81">
        <v>29.470173899998372</v>
      </c>
      <c r="E57" s="81">
        <v>30.400721999995312</v>
      </c>
      <c r="F57" s="81">
        <v>22.898679899992658</v>
      </c>
      <c r="G57" s="81">
        <v>-0.10728379999864046</v>
      </c>
      <c r="H57" s="81">
        <v>4.9530993025005046</v>
      </c>
      <c r="I57" s="81">
        <v>0.78185434000124587</v>
      </c>
      <c r="J57" s="81">
        <v>10.86138482999695</v>
      </c>
      <c r="K57" s="81">
        <v>6.1393719884990787</v>
      </c>
      <c r="L57" s="81">
        <v>13.033567619494988</v>
      </c>
      <c r="M57" s="81">
        <v>36.938164547507768</v>
      </c>
      <c r="N57" s="81">
        <v>68.565483163000863</v>
      </c>
      <c r="O57" s="81">
        <v>63.68106672049953</v>
      </c>
    </row>
    <row r="58" spans="1:16" ht="19.5" customHeight="1">
      <c r="A58" s="79">
        <v>32</v>
      </c>
      <c r="B58" s="82" t="s">
        <v>125</v>
      </c>
      <c r="C58" s="83"/>
      <c r="D58" s="83"/>
      <c r="E58" s="83"/>
      <c r="F58" s="83"/>
      <c r="G58" s="83"/>
      <c r="H58" s="83"/>
      <c r="I58" s="83"/>
      <c r="J58" s="83"/>
      <c r="K58" s="83"/>
      <c r="L58" s="83"/>
      <c r="M58" s="83"/>
      <c r="N58" s="83"/>
      <c r="O58" s="83"/>
    </row>
    <row r="59" spans="1:16" ht="31.5" customHeight="1">
      <c r="A59" s="79">
        <v>33</v>
      </c>
      <c r="B59" s="82" t="s">
        <v>126</v>
      </c>
      <c r="C59" s="83"/>
      <c r="D59" s="83"/>
      <c r="E59" s="81">
        <v>17.5</v>
      </c>
      <c r="F59" s="81">
        <v>22.47</v>
      </c>
      <c r="G59" s="81">
        <v>36.31</v>
      </c>
      <c r="H59" s="81">
        <v>17.16</v>
      </c>
      <c r="I59" s="81">
        <v>21.675984799999998</v>
      </c>
      <c r="J59" s="81">
        <v>-6.3258999999999996E-2</v>
      </c>
      <c r="K59" s="81">
        <v>11.0979677</v>
      </c>
      <c r="L59" s="81">
        <v>5.9111962</v>
      </c>
      <c r="M59" s="81">
        <v>16.1530281</v>
      </c>
      <c r="N59" s="81">
        <v>16.899087099999999</v>
      </c>
      <c r="O59" s="81">
        <v>13.5658926</v>
      </c>
    </row>
    <row r="60" spans="1:16" ht="18.75" customHeight="1">
      <c r="A60" s="175" t="s">
        <v>177</v>
      </c>
      <c r="B60" s="175"/>
      <c r="C60" s="96"/>
      <c r="D60" s="96"/>
      <c r="E60" s="96"/>
      <c r="F60" s="96"/>
      <c r="G60" s="96"/>
      <c r="H60" s="96"/>
      <c r="I60" s="96"/>
      <c r="J60" s="96"/>
      <c r="K60" s="96"/>
      <c r="L60" s="96"/>
      <c r="M60" s="96"/>
      <c r="N60" s="96"/>
      <c r="O60" s="96"/>
    </row>
    <row r="61" spans="1:16" customFormat="1" ht="18" customHeight="1">
      <c r="A61" s="92" t="s">
        <v>175</v>
      </c>
      <c r="B61" s="93"/>
      <c r="C61" s="94"/>
      <c r="D61" s="94"/>
      <c r="E61" s="94"/>
      <c r="F61" s="94"/>
      <c r="G61" s="94"/>
      <c r="H61" s="94"/>
      <c r="I61" s="94"/>
      <c r="J61" s="94"/>
      <c r="K61" s="94"/>
      <c r="L61" s="94"/>
      <c r="M61" s="94"/>
      <c r="N61" s="94"/>
      <c r="O61" s="94"/>
    </row>
    <row r="62" spans="1:16" customFormat="1" ht="18" customHeight="1">
      <c r="A62" s="92" t="s">
        <v>171</v>
      </c>
      <c r="B62" s="93"/>
      <c r="C62" s="94"/>
      <c r="D62" s="94"/>
      <c r="E62" s="94"/>
      <c r="F62" s="94"/>
      <c r="G62" s="94"/>
      <c r="H62" s="94"/>
      <c r="I62" s="94"/>
      <c r="J62" s="94"/>
      <c r="K62" s="94"/>
      <c r="L62" s="94"/>
      <c r="M62" s="94"/>
      <c r="N62" s="94"/>
      <c r="O62" s="94"/>
    </row>
    <row r="63" spans="1:16" customFormat="1" ht="16.5" customHeight="1">
      <c r="A63" s="92" t="s">
        <v>172</v>
      </c>
      <c r="B63" s="93"/>
      <c r="C63" s="94"/>
      <c r="D63" s="94"/>
      <c r="E63" s="94"/>
      <c r="F63" s="94"/>
      <c r="G63" s="94"/>
      <c r="H63" s="94"/>
      <c r="I63" s="94"/>
      <c r="J63" s="94"/>
      <c r="K63" s="94"/>
      <c r="L63" s="94"/>
      <c r="M63" s="94"/>
      <c r="N63" s="94"/>
      <c r="O63" s="94"/>
    </row>
    <row r="64" spans="1:16" customFormat="1" ht="17.25" customHeight="1">
      <c r="A64" s="92" t="s">
        <v>173</v>
      </c>
      <c r="B64" s="93"/>
      <c r="C64" s="94"/>
      <c r="D64" s="94"/>
      <c r="E64" s="94"/>
      <c r="F64" s="94"/>
      <c r="G64" s="94"/>
      <c r="H64" s="94"/>
      <c r="I64" s="94"/>
      <c r="J64" s="94"/>
      <c r="K64" s="94"/>
      <c r="L64" s="94"/>
      <c r="M64" s="94"/>
      <c r="N64" s="94"/>
      <c r="O64" s="94"/>
    </row>
    <row r="65" spans="1:15" customFormat="1" ht="33" customHeight="1">
      <c r="A65" s="160" t="s">
        <v>174</v>
      </c>
      <c r="B65" s="160"/>
      <c r="C65" s="160"/>
      <c r="D65" s="160"/>
      <c r="E65" s="160"/>
      <c r="F65" s="160"/>
      <c r="G65" s="160"/>
      <c r="H65" s="160"/>
      <c r="I65" s="160"/>
      <c r="J65" s="160"/>
      <c r="K65" s="160"/>
      <c r="L65" s="160"/>
      <c r="M65" s="160"/>
      <c r="N65" s="160"/>
      <c r="O65" s="160"/>
    </row>
    <row r="66" spans="1:15" customFormat="1" ht="36" customHeight="1">
      <c r="A66" s="160" t="s">
        <v>181</v>
      </c>
      <c r="B66" s="160"/>
      <c r="C66" s="160"/>
      <c r="D66" s="160"/>
      <c r="E66" s="160"/>
      <c r="F66" s="160"/>
      <c r="G66" s="160"/>
      <c r="H66" s="160"/>
      <c r="I66" s="160"/>
      <c r="J66" s="160"/>
      <c r="K66" s="160"/>
      <c r="L66" s="160"/>
      <c r="M66" s="160"/>
      <c r="N66" s="160"/>
      <c r="O66" s="160"/>
    </row>
    <row r="67" spans="1:15" ht="15">
      <c r="A67" s="90" t="s">
        <v>146</v>
      </c>
      <c r="B67" s="75"/>
      <c r="C67" s="75"/>
      <c r="D67" s="75"/>
      <c r="E67" s="75"/>
      <c r="F67" s="75"/>
      <c r="G67" s="75"/>
      <c r="H67" s="75"/>
      <c r="I67" s="75"/>
      <c r="J67" s="75"/>
      <c r="K67" s="75"/>
      <c r="L67" s="75"/>
      <c r="M67" s="75"/>
      <c r="N67" s="75"/>
      <c r="O67" s="75"/>
    </row>
    <row r="68" spans="1:15" ht="15">
      <c r="A68" s="75" t="s">
        <v>167</v>
      </c>
      <c r="B68" s="75"/>
      <c r="C68" s="75"/>
      <c r="D68" s="75"/>
      <c r="E68" s="75"/>
      <c r="F68" s="75"/>
      <c r="G68" s="75"/>
      <c r="H68" s="75"/>
      <c r="I68" s="75"/>
      <c r="J68" s="75"/>
      <c r="K68" s="75"/>
      <c r="L68" s="75"/>
      <c r="M68" s="75"/>
      <c r="N68" s="75"/>
      <c r="O68" s="75"/>
    </row>
    <row r="69" spans="1:15" ht="15">
      <c r="A69" s="90" t="s">
        <v>147</v>
      </c>
      <c r="B69" s="75"/>
      <c r="C69" s="75"/>
      <c r="D69" s="75"/>
      <c r="E69" s="75"/>
      <c r="F69" s="75"/>
      <c r="G69" s="75"/>
      <c r="H69" s="75"/>
      <c r="I69" s="75"/>
      <c r="J69" s="75"/>
      <c r="K69" s="75"/>
      <c r="L69" s="75"/>
      <c r="M69" s="75"/>
      <c r="N69" s="75"/>
      <c r="O69" s="75"/>
    </row>
    <row r="70" spans="1:15" ht="15">
      <c r="A70" s="90" t="s">
        <v>148</v>
      </c>
      <c r="B70" s="75"/>
      <c r="C70" s="75"/>
      <c r="D70" s="75"/>
      <c r="E70" s="75"/>
      <c r="F70" s="75"/>
      <c r="G70" s="75"/>
      <c r="H70" s="75"/>
      <c r="I70" s="75"/>
      <c r="J70" s="75"/>
      <c r="K70" s="75"/>
      <c r="L70" s="75"/>
      <c r="M70" s="75"/>
      <c r="N70" s="75"/>
      <c r="O70" s="75"/>
    </row>
    <row r="71" spans="1:15">
      <c r="A71" s="47"/>
    </row>
    <row r="72" spans="1:15">
      <c r="C72" s="45" t="s">
        <v>144</v>
      </c>
    </row>
    <row r="73" spans="1:15">
      <c r="C73" s="45" t="s">
        <v>145</v>
      </c>
    </row>
  </sheetData>
  <mergeCells count="17">
    <mergeCell ref="A66:O66"/>
    <mergeCell ref="A65:O65"/>
    <mergeCell ref="C15:O27"/>
    <mergeCell ref="A6:E6"/>
    <mergeCell ref="A7:B7"/>
    <mergeCell ref="C7:O7"/>
    <mergeCell ref="A8:B8"/>
    <mergeCell ref="C8:O8"/>
    <mergeCell ref="A60:B60"/>
    <mergeCell ref="H42:O42"/>
    <mergeCell ref="C50:O50"/>
    <mergeCell ref="A3:B3"/>
    <mergeCell ref="C3:O3"/>
    <mergeCell ref="A4:B4"/>
    <mergeCell ref="C4:O4"/>
    <mergeCell ref="A5:B5"/>
    <mergeCell ref="C5:O5"/>
  </mergeCells>
  <pageMargins left="0.43307086614173229" right="0.19685039370078741" top="0.47244094488188981" bottom="0.43307086614173229" header="0.31496062992125984" footer="0.31496062992125984"/>
  <pageSetup paperSize="9" scale="55" fitToHeight="2" orientation="portrait" r:id="rId1"/>
  <rowBreaks count="1" manualBreakCount="1">
    <brk id="46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2:L48"/>
  <sheetViews>
    <sheetView tabSelected="1" view="pageBreakPreview" zoomScaleSheetLayoutView="100" workbookViewId="0">
      <pane xSplit="2" ySplit="8" topLeftCell="C9" activePane="bottomRight" state="frozen"/>
      <selection activeCell="B3" sqref="B3"/>
      <selection pane="topRight" activeCell="B3" sqref="B3"/>
      <selection pane="bottomLeft" activeCell="B3" sqref="B3"/>
      <selection pane="bottomRight" activeCell="M17" sqref="M17"/>
    </sheetView>
  </sheetViews>
  <sheetFormatPr defaultRowHeight="12.75"/>
  <cols>
    <col min="1" max="1" width="9.1640625" style="180" customWidth="1"/>
    <col min="2" max="2" width="46.5" style="183" customWidth="1"/>
    <col min="3" max="3" width="16.33203125" style="183" bestFit="1" customWidth="1"/>
    <col min="4" max="4" width="16.5" style="183" hidden="1" customWidth="1"/>
    <col min="5" max="5" width="17.33203125" style="183" hidden="1" customWidth="1"/>
    <col min="6" max="7" width="14.33203125" style="183" hidden="1" customWidth="1"/>
    <col min="8" max="8" width="17" style="183" hidden="1" customWidth="1"/>
    <col min="9" max="9" width="16.33203125" style="183" bestFit="1" customWidth="1"/>
    <col min="10" max="10" width="16.33203125" style="183" hidden="1" customWidth="1"/>
    <col min="11" max="11" width="6.83203125" style="183" customWidth="1"/>
    <col min="12" max="12" width="44" style="184" customWidth="1"/>
    <col min="13" max="13" width="21" style="183" customWidth="1"/>
    <col min="14" max="47" width="2.33203125" style="183" bestFit="1" customWidth="1"/>
    <col min="48" max="16384" width="9.33203125" style="183"/>
  </cols>
  <sheetData>
    <row r="2" spans="1:12" ht="15.75">
      <c r="B2" s="181" t="s">
        <v>182</v>
      </c>
      <c r="C2" s="182"/>
      <c r="D2" s="182"/>
      <c r="E2" s="182"/>
      <c r="F2" s="182"/>
      <c r="G2" s="182"/>
    </row>
    <row r="3" spans="1:12" ht="15.75">
      <c r="B3" s="185" t="s">
        <v>183</v>
      </c>
      <c r="C3" s="185"/>
      <c r="D3" s="185"/>
      <c r="E3" s="185"/>
      <c r="F3" s="185"/>
      <c r="G3" s="185"/>
      <c r="H3" s="186"/>
      <c r="I3" s="185"/>
    </row>
    <row r="4" spans="1:12" ht="4.5" customHeight="1">
      <c r="B4" s="185"/>
      <c r="C4" s="187"/>
      <c r="D4" s="187"/>
      <c r="E4" s="187"/>
      <c r="F4" s="187"/>
      <c r="G4" s="187"/>
      <c r="H4" s="186"/>
    </row>
    <row r="5" spans="1:12" ht="15">
      <c r="B5" s="188" t="s">
        <v>184</v>
      </c>
      <c r="C5" s="188" t="s">
        <v>185</v>
      </c>
      <c r="D5" s="189"/>
      <c r="E5" s="189"/>
      <c r="F5" s="189"/>
      <c r="G5" s="189"/>
      <c r="H5" s="190"/>
    </row>
    <row r="6" spans="1:12" ht="15">
      <c r="B6" s="188"/>
      <c r="C6" s="189"/>
      <c r="D6" s="189"/>
      <c r="E6" s="189"/>
      <c r="F6" s="189"/>
      <c r="G6" s="189"/>
      <c r="H6" s="190"/>
    </row>
    <row r="7" spans="1:12" ht="6.75" customHeight="1"/>
    <row r="8" spans="1:12" s="184" customFormat="1" ht="24" customHeight="1">
      <c r="A8" s="191" t="s">
        <v>186</v>
      </c>
      <c r="B8" s="191" t="s">
        <v>187</v>
      </c>
      <c r="C8" s="192" t="s">
        <v>63</v>
      </c>
      <c r="D8" s="192" t="s">
        <v>188</v>
      </c>
      <c r="E8" s="192" t="s">
        <v>189</v>
      </c>
      <c r="F8" s="192" t="s">
        <v>190</v>
      </c>
      <c r="G8" s="192" t="s">
        <v>191</v>
      </c>
      <c r="H8" s="192" t="s">
        <v>192</v>
      </c>
      <c r="I8" s="192" t="s">
        <v>64</v>
      </c>
      <c r="J8" s="192" t="s">
        <v>193</v>
      </c>
      <c r="K8" s="192" t="s">
        <v>194</v>
      </c>
      <c r="L8" s="192" t="s">
        <v>195</v>
      </c>
    </row>
    <row r="9" spans="1:12">
      <c r="A9" s="193" t="s">
        <v>196</v>
      </c>
      <c r="B9" s="193">
        <v>1</v>
      </c>
      <c r="C9" s="193"/>
      <c r="D9" s="193"/>
      <c r="E9" s="193"/>
      <c r="F9" s="193"/>
      <c r="G9" s="193"/>
      <c r="H9" s="194"/>
      <c r="I9" s="194"/>
      <c r="J9" s="194"/>
      <c r="K9" s="194"/>
      <c r="L9" s="195"/>
    </row>
    <row r="10" spans="1:12">
      <c r="A10" s="193" t="s">
        <v>197</v>
      </c>
      <c r="B10" s="196" t="s">
        <v>198</v>
      </c>
      <c r="C10" s="194"/>
      <c r="D10" s="194"/>
      <c r="E10" s="194"/>
      <c r="F10" s="194"/>
      <c r="G10" s="194"/>
      <c r="H10" s="194"/>
      <c r="I10" s="194"/>
      <c r="J10" s="194"/>
      <c r="K10" s="194"/>
      <c r="L10" s="195"/>
    </row>
    <row r="11" spans="1:12" ht="25.5">
      <c r="A11" s="193">
        <v>1</v>
      </c>
      <c r="B11" s="196" t="s">
        <v>199</v>
      </c>
      <c r="C11" s="197">
        <v>6323495</v>
      </c>
      <c r="D11" s="197"/>
      <c r="E11" s="197"/>
      <c r="F11" s="197"/>
      <c r="G11" s="197"/>
      <c r="H11" s="197"/>
      <c r="I11" s="197">
        <v>3353483</v>
      </c>
      <c r="J11" s="197">
        <f>+I11-C11</f>
        <v>-2970012</v>
      </c>
      <c r="K11" s="197">
        <f>J11/C11*100</f>
        <v>-46.967887220595571</v>
      </c>
      <c r="L11" s="198" t="s">
        <v>200</v>
      </c>
    </row>
    <row r="12" spans="1:12">
      <c r="A12" s="193"/>
      <c r="B12" s="196"/>
      <c r="C12" s="197">
        <v>0</v>
      </c>
      <c r="D12" s="197"/>
      <c r="E12" s="197"/>
      <c r="F12" s="197"/>
      <c r="G12" s="197"/>
      <c r="H12" s="197"/>
      <c r="I12" s="197">
        <v>0</v>
      </c>
      <c r="J12" s="194"/>
      <c r="K12" s="194"/>
      <c r="L12" s="195"/>
    </row>
    <row r="13" spans="1:12">
      <c r="A13" s="193">
        <v>2</v>
      </c>
      <c r="B13" s="196" t="s">
        <v>201</v>
      </c>
      <c r="C13" s="197">
        <v>0</v>
      </c>
      <c r="D13" s="197"/>
      <c r="E13" s="197"/>
      <c r="F13" s="197"/>
      <c r="G13" s="197"/>
      <c r="H13" s="197"/>
      <c r="I13" s="197">
        <v>0</v>
      </c>
      <c r="J13" s="194"/>
      <c r="K13" s="194"/>
      <c r="L13" s="195"/>
    </row>
    <row r="14" spans="1:12" ht="25.5">
      <c r="A14" s="193">
        <v>2.1</v>
      </c>
      <c r="B14" s="196" t="s">
        <v>202</v>
      </c>
      <c r="C14" s="197">
        <v>11117931</v>
      </c>
      <c r="D14" s="197"/>
      <c r="E14" s="197"/>
      <c r="F14" s="197"/>
      <c r="G14" s="197"/>
      <c r="H14" s="197"/>
      <c r="I14" s="197">
        <v>14914277</v>
      </c>
      <c r="J14" s="197">
        <f t="shared" ref="J14:J47" si="0">+I14-C14</f>
        <v>3796346</v>
      </c>
      <c r="K14" s="197">
        <f t="shared" ref="K14:K15" si="1">J14/C14*100</f>
        <v>34.146155431257846</v>
      </c>
      <c r="L14" s="198" t="s">
        <v>203</v>
      </c>
    </row>
    <row r="15" spans="1:12" ht="51">
      <c r="A15" s="193">
        <v>2.2000000000000002</v>
      </c>
      <c r="B15" s="196" t="s">
        <v>204</v>
      </c>
      <c r="C15" s="199">
        <v>163718230</v>
      </c>
      <c r="D15" s="199"/>
      <c r="E15" s="199"/>
      <c r="F15" s="199"/>
      <c r="G15" s="199"/>
      <c r="H15" s="199"/>
      <c r="I15" s="199">
        <v>92998948</v>
      </c>
      <c r="J15" s="199">
        <f t="shared" si="0"/>
        <v>-70719282</v>
      </c>
      <c r="K15" s="199">
        <f t="shared" si="1"/>
        <v>-43.195728417049217</v>
      </c>
      <c r="L15" s="200" t="s">
        <v>205</v>
      </c>
    </row>
    <row r="16" spans="1:12" ht="13.5" thickBot="1">
      <c r="A16" s="193"/>
      <c r="B16" s="196" t="s">
        <v>206</v>
      </c>
      <c r="C16" s="201">
        <f t="shared" ref="C16:I16" si="2">C14+C15</f>
        <v>174836161</v>
      </c>
      <c r="D16" s="201">
        <f t="shared" si="2"/>
        <v>0</v>
      </c>
      <c r="E16" s="201">
        <f t="shared" si="2"/>
        <v>0</v>
      </c>
      <c r="F16" s="201">
        <f t="shared" si="2"/>
        <v>0</v>
      </c>
      <c r="G16" s="201">
        <f t="shared" si="2"/>
        <v>0</v>
      </c>
      <c r="H16" s="201">
        <f t="shared" si="2"/>
        <v>0</v>
      </c>
      <c r="I16" s="201">
        <f t="shared" si="2"/>
        <v>107913225</v>
      </c>
      <c r="J16" s="197">
        <f t="shared" si="0"/>
        <v>-66922936</v>
      </c>
      <c r="K16" s="202">
        <f>J16/C16*100</f>
        <v>-38.277513997805066</v>
      </c>
      <c r="L16" s="203"/>
    </row>
    <row r="17" spans="1:12" ht="13.5" thickTop="1">
      <c r="A17" s="193"/>
      <c r="B17" s="196"/>
      <c r="C17" s="204">
        <v>0</v>
      </c>
      <c r="D17" s="204"/>
      <c r="E17" s="204"/>
      <c r="F17" s="204"/>
      <c r="G17" s="204"/>
      <c r="H17" s="204"/>
      <c r="I17" s="204">
        <v>0</v>
      </c>
      <c r="J17" s="197">
        <f t="shared" si="0"/>
        <v>0</v>
      </c>
      <c r="K17" s="194"/>
      <c r="L17" s="195"/>
    </row>
    <row r="18" spans="1:12" ht="13.5" customHeight="1">
      <c r="A18" s="193">
        <v>3</v>
      </c>
      <c r="B18" s="196" t="s">
        <v>207</v>
      </c>
      <c r="C18" s="197">
        <v>95929077</v>
      </c>
      <c r="D18" s="197"/>
      <c r="E18" s="197"/>
      <c r="F18" s="197"/>
      <c r="G18" s="197"/>
      <c r="H18" s="197"/>
      <c r="I18" s="197">
        <v>101149159</v>
      </c>
      <c r="J18" s="197">
        <f t="shared" si="0"/>
        <v>5220082</v>
      </c>
      <c r="K18" s="197">
        <f t="shared" ref="K18:K30" si="3">J18/C18*100</f>
        <v>5.4416055728337716</v>
      </c>
      <c r="L18" s="205"/>
    </row>
    <row r="19" spans="1:12">
      <c r="A19" s="193">
        <v>4</v>
      </c>
      <c r="B19" s="196" t="s">
        <v>208</v>
      </c>
      <c r="C19" s="197">
        <v>99831853</v>
      </c>
      <c r="D19" s="197"/>
      <c r="E19" s="197"/>
      <c r="F19" s="197"/>
      <c r="G19" s="197"/>
      <c r="H19" s="197"/>
      <c r="I19" s="197">
        <v>105268915</v>
      </c>
      <c r="J19" s="197">
        <f t="shared" si="0"/>
        <v>5437062</v>
      </c>
      <c r="K19" s="197">
        <f t="shared" si="3"/>
        <v>5.4462196549632313</v>
      </c>
      <c r="L19" s="198"/>
    </row>
    <row r="20" spans="1:12">
      <c r="A20" s="193"/>
      <c r="B20" s="196"/>
      <c r="C20" s="197">
        <v>0</v>
      </c>
      <c r="D20" s="197"/>
      <c r="E20" s="197"/>
      <c r="F20" s="197"/>
      <c r="G20" s="197"/>
      <c r="H20" s="197"/>
      <c r="I20" s="197">
        <v>0</v>
      </c>
      <c r="J20" s="197">
        <f t="shared" si="0"/>
        <v>0</v>
      </c>
      <c r="K20" s="197"/>
      <c r="L20" s="206"/>
    </row>
    <row r="21" spans="1:12">
      <c r="A21" s="193">
        <v>5</v>
      </c>
      <c r="B21" s="196" t="s">
        <v>209</v>
      </c>
      <c r="C21" s="197">
        <v>0</v>
      </c>
      <c r="D21" s="197"/>
      <c r="E21" s="197"/>
      <c r="F21" s="197"/>
      <c r="G21" s="197"/>
      <c r="H21" s="197"/>
      <c r="I21" s="197">
        <v>0</v>
      </c>
      <c r="J21" s="197">
        <f t="shared" si="0"/>
        <v>0</v>
      </c>
      <c r="K21" s="197"/>
      <c r="L21" s="206"/>
    </row>
    <row r="22" spans="1:12" ht="25.5">
      <c r="A22" s="207">
        <v>5.0999999999999996</v>
      </c>
      <c r="B22" s="194" t="s">
        <v>210</v>
      </c>
      <c r="C22" s="197">
        <v>10011085</v>
      </c>
      <c r="D22" s="197"/>
      <c r="E22" s="197"/>
      <c r="F22" s="197"/>
      <c r="G22" s="197"/>
      <c r="H22" s="197"/>
      <c r="I22" s="197">
        <v>8535811</v>
      </c>
      <c r="J22" s="197">
        <f t="shared" si="0"/>
        <v>-1475274</v>
      </c>
      <c r="K22" s="197">
        <f t="shared" si="3"/>
        <v>-14.736404695395155</v>
      </c>
      <c r="L22" s="198" t="s">
        <v>211</v>
      </c>
    </row>
    <row r="23" spans="1:12" ht="25.5">
      <c r="A23" s="207">
        <v>5.2</v>
      </c>
      <c r="B23" s="194" t="s">
        <v>212</v>
      </c>
      <c r="C23" s="197">
        <v>38810363</v>
      </c>
      <c r="D23" s="197"/>
      <c r="E23" s="197"/>
      <c r="F23" s="197"/>
      <c r="G23" s="197"/>
      <c r="H23" s="197"/>
      <c r="I23" s="197">
        <v>33674777</v>
      </c>
      <c r="J23" s="197">
        <f t="shared" si="0"/>
        <v>-5135586</v>
      </c>
      <c r="K23" s="197">
        <f t="shared" si="3"/>
        <v>-13.232512151458103</v>
      </c>
      <c r="L23" s="198" t="s">
        <v>211</v>
      </c>
    </row>
    <row r="24" spans="1:12" ht="25.5">
      <c r="A24" s="207">
        <v>5.3</v>
      </c>
      <c r="B24" s="194" t="s">
        <v>213</v>
      </c>
      <c r="C24" s="197">
        <v>8837445</v>
      </c>
      <c r="D24" s="197"/>
      <c r="E24" s="197"/>
      <c r="F24" s="197"/>
      <c r="G24" s="197"/>
      <c r="H24" s="197"/>
      <c r="I24" s="197">
        <v>5367999</v>
      </c>
      <c r="J24" s="197">
        <f t="shared" si="0"/>
        <v>-3469446</v>
      </c>
      <c r="K24" s="197">
        <f t="shared" si="3"/>
        <v>-39.258473461503861</v>
      </c>
      <c r="L24" s="198" t="s">
        <v>211</v>
      </c>
    </row>
    <row r="25" spans="1:12" ht="63.75">
      <c r="A25" s="208">
        <v>5.4</v>
      </c>
      <c r="B25" s="209" t="s">
        <v>214</v>
      </c>
      <c r="C25" s="199">
        <v>4300214</v>
      </c>
      <c r="D25" s="199"/>
      <c r="E25" s="199"/>
      <c r="F25" s="199"/>
      <c r="G25" s="199"/>
      <c r="H25" s="199"/>
      <c r="I25" s="199">
        <v>9512057</v>
      </c>
      <c r="J25" s="199">
        <f t="shared" si="0"/>
        <v>5211843</v>
      </c>
      <c r="K25" s="199">
        <f t="shared" si="3"/>
        <v>121.1996193677803</v>
      </c>
      <c r="L25" s="198" t="s">
        <v>215</v>
      </c>
    </row>
    <row r="26" spans="1:12" ht="25.5">
      <c r="A26" s="207">
        <v>5.5</v>
      </c>
      <c r="B26" s="194" t="s">
        <v>216</v>
      </c>
      <c r="C26" s="197">
        <v>2237787</v>
      </c>
      <c r="D26" s="197"/>
      <c r="E26" s="197"/>
      <c r="F26" s="197"/>
      <c r="G26" s="197"/>
      <c r="H26" s="197"/>
      <c r="I26" s="197">
        <v>1926660</v>
      </c>
      <c r="J26" s="197">
        <f t="shared" si="0"/>
        <v>-311127</v>
      </c>
      <c r="K26" s="197">
        <f t="shared" si="3"/>
        <v>-13.903333963420112</v>
      </c>
      <c r="L26" s="198" t="s">
        <v>211</v>
      </c>
    </row>
    <row r="27" spans="1:12">
      <c r="A27" s="207">
        <v>5.6</v>
      </c>
      <c r="B27" s="194" t="s">
        <v>217</v>
      </c>
      <c r="C27" s="197">
        <v>0</v>
      </c>
      <c r="D27" s="197"/>
      <c r="E27" s="197"/>
      <c r="F27" s="197"/>
      <c r="G27" s="197"/>
      <c r="H27" s="197"/>
      <c r="I27" s="197">
        <v>0</v>
      </c>
      <c r="J27" s="197">
        <f t="shared" si="0"/>
        <v>0</v>
      </c>
      <c r="K27" s="197"/>
      <c r="L27" s="198"/>
    </row>
    <row r="28" spans="1:12" ht="25.5">
      <c r="A28" s="207">
        <v>5.7</v>
      </c>
      <c r="B28" s="194" t="s">
        <v>218</v>
      </c>
      <c r="C28" s="197">
        <v>40050</v>
      </c>
      <c r="D28" s="197"/>
      <c r="E28" s="197"/>
      <c r="F28" s="197"/>
      <c r="G28" s="197"/>
      <c r="H28" s="197"/>
      <c r="I28" s="197">
        <v>34800</v>
      </c>
      <c r="J28" s="197">
        <f t="shared" si="0"/>
        <v>-5250</v>
      </c>
      <c r="K28" s="197">
        <f t="shared" si="3"/>
        <v>-13.108614232209737</v>
      </c>
      <c r="L28" s="198" t="s">
        <v>211</v>
      </c>
    </row>
    <row r="29" spans="1:12">
      <c r="A29" s="207" t="s">
        <v>196</v>
      </c>
      <c r="B29" s="194" t="s">
        <v>196</v>
      </c>
      <c r="C29" s="197">
        <v>0</v>
      </c>
      <c r="D29" s="197"/>
      <c r="E29" s="197"/>
      <c r="F29" s="197"/>
      <c r="G29" s="197"/>
      <c r="H29" s="197"/>
      <c r="I29" s="197">
        <v>0</v>
      </c>
      <c r="J29" s="197">
        <f t="shared" si="0"/>
        <v>0</v>
      </c>
      <c r="K29" s="197"/>
      <c r="L29" s="198"/>
    </row>
    <row r="30" spans="1:12" ht="13.5" thickBot="1">
      <c r="A30" s="207"/>
      <c r="B30" s="196" t="s">
        <v>219</v>
      </c>
      <c r="C30" s="201">
        <f t="shared" ref="C30:I30" si="4">SUM(C22:C29)</f>
        <v>64236944</v>
      </c>
      <c r="D30" s="201">
        <f t="shared" si="4"/>
        <v>0</v>
      </c>
      <c r="E30" s="201">
        <f t="shared" si="4"/>
        <v>0</v>
      </c>
      <c r="F30" s="201">
        <f t="shared" si="4"/>
        <v>0</v>
      </c>
      <c r="G30" s="201">
        <f t="shared" si="4"/>
        <v>0</v>
      </c>
      <c r="H30" s="201">
        <f t="shared" si="4"/>
        <v>0</v>
      </c>
      <c r="I30" s="201">
        <f t="shared" si="4"/>
        <v>59052104</v>
      </c>
      <c r="J30" s="197">
        <f t="shared" si="0"/>
        <v>-5184840</v>
      </c>
      <c r="K30" s="197">
        <f t="shared" si="3"/>
        <v>-8.0714300481044052</v>
      </c>
      <c r="L30" s="203"/>
    </row>
    <row r="31" spans="1:12" ht="13.5" thickTop="1">
      <c r="A31" s="193">
        <v>6</v>
      </c>
      <c r="B31" s="196" t="s">
        <v>220</v>
      </c>
      <c r="C31" s="204">
        <v>0</v>
      </c>
      <c r="D31" s="204"/>
      <c r="E31" s="204"/>
      <c r="F31" s="204"/>
      <c r="G31" s="204"/>
      <c r="H31" s="204"/>
      <c r="I31" s="204">
        <v>0</v>
      </c>
      <c r="J31" s="197">
        <f t="shared" si="0"/>
        <v>0</v>
      </c>
      <c r="K31" s="194"/>
      <c r="L31" s="195"/>
    </row>
    <row r="32" spans="1:12">
      <c r="A32" s="207" t="s">
        <v>221</v>
      </c>
      <c r="B32" s="194" t="s">
        <v>222</v>
      </c>
      <c r="C32" s="197">
        <v>616202056</v>
      </c>
      <c r="D32" s="197"/>
      <c r="E32" s="197"/>
      <c r="F32" s="197"/>
      <c r="G32" s="197"/>
      <c r="H32" s="197"/>
      <c r="I32" s="197">
        <v>553244153</v>
      </c>
      <c r="J32" s="197">
        <f t="shared" si="0"/>
        <v>-62957903</v>
      </c>
      <c r="K32" s="197">
        <f t="shared" ref="K32:K47" si="5">J32/C32*100</f>
        <v>-10.217087461324537</v>
      </c>
      <c r="L32" s="205"/>
    </row>
    <row r="33" spans="1:12">
      <c r="A33" s="207">
        <v>6.2</v>
      </c>
      <c r="B33" s="194" t="s">
        <v>223</v>
      </c>
      <c r="C33" s="197">
        <v>38698107</v>
      </c>
      <c r="D33" s="197"/>
      <c r="E33" s="197"/>
      <c r="F33" s="197"/>
      <c r="G33" s="197"/>
      <c r="H33" s="197"/>
      <c r="I33" s="197">
        <v>25125326</v>
      </c>
      <c r="J33" s="197">
        <f t="shared" si="0"/>
        <v>-13572781</v>
      </c>
      <c r="K33" s="197">
        <f t="shared" si="5"/>
        <v>-35.073501140507986</v>
      </c>
      <c r="L33" s="198" t="s">
        <v>224</v>
      </c>
    </row>
    <row r="34" spans="1:12" ht="51">
      <c r="A34" s="207">
        <v>6.3</v>
      </c>
      <c r="B34" s="194" t="s">
        <v>225</v>
      </c>
      <c r="C34" s="197">
        <v>25698834</v>
      </c>
      <c r="D34" s="197"/>
      <c r="E34" s="197"/>
      <c r="F34" s="197"/>
      <c r="G34" s="197"/>
      <c r="H34" s="197"/>
      <c r="I34" s="197">
        <v>50943914</v>
      </c>
      <c r="J34" s="197">
        <f t="shared" si="0"/>
        <v>25245080</v>
      </c>
      <c r="K34" s="197">
        <f t="shared" si="5"/>
        <v>98.234340126092874</v>
      </c>
      <c r="L34" s="210" t="s">
        <v>226</v>
      </c>
    </row>
    <row r="35" spans="1:12" ht="25.5">
      <c r="A35" s="207">
        <v>6.4</v>
      </c>
      <c r="B35" s="194" t="s">
        <v>227</v>
      </c>
      <c r="C35" s="197">
        <v>1836902</v>
      </c>
      <c r="D35" s="197"/>
      <c r="E35" s="197"/>
      <c r="F35" s="197"/>
      <c r="G35" s="197"/>
      <c r="H35" s="197"/>
      <c r="I35" s="197">
        <v>0</v>
      </c>
      <c r="J35" s="197">
        <f t="shared" si="0"/>
        <v>-1836902</v>
      </c>
      <c r="K35" s="197">
        <f t="shared" si="5"/>
        <v>-100</v>
      </c>
      <c r="L35" s="200" t="s">
        <v>228</v>
      </c>
    </row>
    <row r="36" spans="1:12">
      <c r="A36" s="207">
        <v>6.5</v>
      </c>
      <c r="B36" s="194" t="s">
        <v>229</v>
      </c>
      <c r="C36" s="197">
        <v>0</v>
      </c>
      <c r="D36" s="197"/>
      <c r="E36" s="197"/>
      <c r="F36" s="197"/>
      <c r="G36" s="197"/>
      <c r="H36" s="197"/>
      <c r="I36" s="197">
        <v>0</v>
      </c>
      <c r="J36" s="197">
        <f t="shared" si="0"/>
        <v>0</v>
      </c>
      <c r="K36" s="197"/>
      <c r="L36" s="198"/>
    </row>
    <row r="37" spans="1:12">
      <c r="A37" s="207">
        <v>6.6</v>
      </c>
      <c r="B37" s="194" t="s">
        <v>230</v>
      </c>
      <c r="C37" s="197">
        <v>21651845</v>
      </c>
      <c r="D37" s="197"/>
      <c r="E37" s="197"/>
      <c r="F37" s="197"/>
      <c r="G37" s="197"/>
      <c r="H37" s="197"/>
      <c r="I37" s="197">
        <v>17752931</v>
      </c>
      <c r="J37" s="197">
        <f t="shared" si="0"/>
        <v>-3898914</v>
      </c>
      <c r="K37" s="197">
        <f t="shared" si="5"/>
        <v>-18.007306074840272</v>
      </c>
      <c r="L37" s="200" t="s">
        <v>231</v>
      </c>
    </row>
    <row r="38" spans="1:12" ht="13.5" thickBot="1">
      <c r="A38" s="207"/>
      <c r="B38" s="196" t="s">
        <v>232</v>
      </c>
      <c r="C38" s="201">
        <f t="shared" ref="C38:I38" si="6">SUM(C32:C37)</f>
        <v>704087744</v>
      </c>
      <c r="D38" s="201">
        <f t="shared" si="6"/>
        <v>0</v>
      </c>
      <c r="E38" s="201">
        <f t="shared" si="6"/>
        <v>0</v>
      </c>
      <c r="F38" s="201">
        <f t="shared" si="6"/>
        <v>0</v>
      </c>
      <c r="G38" s="201">
        <f t="shared" si="6"/>
        <v>0</v>
      </c>
      <c r="H38" s="201">
        <f t="shared" si="6"/>
        <v>0</v>
      </c>
      <c r="I38" s="201">
        <f t="shared" si="6"/>
        <v>647066324</v>
      </c>
      <c r="J38" s="197">
        <f t="shared" si="0"/>
        <v>-57021420</v>
      </c>
      <c r="K38" s="197">
        <f>J38/C38*100</f>
        <v>-8.0986241396640466</v>
      </c>
      <c r="L38" s="206"/>
    </row>
    <row r="39" spans="1:12" s="211" customFormat="1" ht="13.5" thickTop="1">
      <c r="A39" s="207">
        <v>7</v>
      </c>
      <c r="B39" s="194" t="s">
        <v>233</v>
      </c>
      <c r="C39" s="204">
        <v>39017</v>
      </c>
      <c r="D39" s="204"/>
      <c r="E39" s="204"/>
      <c r="F39" s="204"/>
      <c r="G39" s="204"/>
      <c r="H39" s="204"/>
      <c r="I39" s="204">
        <v>45273</v>
      </c>
      <c r="J39" s="197">
        <f t="shared" si="0"/>
        <v>6256</v>
      </c>
      <c r="K39" s="197">
        <f t="shared" si="5"/>
        <v>16.034036445651896</v>
      </c>
      <c r="L39" s="198" t="s">
        <v>234</v>
      </c>
    </row>
    <row r="40" spans="1:12">
      <c r="A40" s="207"/>
      <c r="B40" s="194"/>
      <c r="C40" s="197">
        <v>0</v>
      </c>
      <c r="D40" s="197"/>
      <c r="E40" s="197"/>
      <c r="F40" s="197"/>
      <c r="G40" s="197"/>
      <c r="H40" s="197"/>
      <c r="I40" s="197">
        <v>0</v>
      </c>
      <c r="J40" s="197">
        <f t="shared" si="0"/>
        <v>0</v>
      </c>
      <c r="K40" s="197"/>
      <c r="L40" s="198"/>
    </row>
    <row r="41" spans="1:12">
      <c r="A41" s="207"/>
      <c r="B41" s="194"/>
      <c r="C41" s="197">
        <v>0</v>
      </c>
      <c r="D41" s="197"/>
      <c r="E41" s="197"/>
      <c r="F41" s="197"/>
      <c r="G41" s="197"/>
      <c r="H41" s="197"/>
      <c r="I41" s="197">
        <v>0</v>
      </c>
      <c r="J41" s="197">
        <f t="shared" si="0"/>
        <v>0</v>
      </c>
      <c r="K41" s="197"/>
      <c r="L41" s="198"/>
    </row>
    <row r="42" spans="1:12">
      <c r="A42" s="212">
        <v>9.1</v>
      </c>
      <c r="B42" s="213" t="s">
        <v>235</v>
      </c>
      <c r="C42" s="197">
        <v>33491319</v>
      </c>
      <c r="D42" s="197"/>
      <c r="E42" s="197"/>
      <c r="F42" s="197"/>
      <c r="G42" s="197"/>
      <c r="H42" s="197"/>
      <c r="I42" s="197">
        <v>317434333</v>
      </c>
      <c r="J42" s="197">
        <f t="shared" si="0"/>
        <v>283943014</v>
      </c>
      <c r="K42" s="197">
        <f t="shared" si="5"/>
        <v>847.81078344510718</v>
      </c>
      <c r="L42" s="198"/>
    </row>
    <row r="43" spans="1:12" ht="13.5" customHeight="1">
      <c r="A43" s="207"/>
      <c r="B43" s="213"/>
      <c r="C43" s="197">
        <v>0</v>
      </c>
      <c r="D43" s="197"/>
      <c r="E43" s="197"/>
      <c r="F43" s="197"/>
      <c r="G43" s="197"/>
      <c r="H43" s="197"/>
      <c r="I43" s="197">
        <v>0</v>
      </c>
      <c r="J43" s="197">
        <f t="shared" si="0"/>
        <v>0</v>
      </c>
      <c r="K43" s="197"/>
      <c r="L43" s="198"/>
    </row>
    <row r="44" spans="1:12">
      <c r="A44" s="207">
        <v>10</v>
      </c>
      <c r="B44" s="196" t="s">
        <v>236</v>
      </c>
      <c r="C44" s="197">
        <v>47785713</v>
      </c>
      <c r="D44" s="197"/>
      <c r="E44" s="197"/>
      <c r="F44" s="197"/>
      <c r="G44" s="197"/>
      <c r="H44" s="197"/>
      <c r="I44" s="197">
        <v>51612719</v>
      </c>
      <c r="J44" s="197">
        <f t="shared" si="0"/>
        <v>3827006</v>
      </c>
      <c r="K44" s="197">
        <f t="shared" si="5"/>
        <v>8.0086824277373445</v>
      </c>
      <c r="L44" s="198"/>
    </row>
    <row r="45" spans="1:12" ht="13.5" thickBot="1">
      <c r="A45" s="207">
        <v>11</v>
      </c>
      <c r="B45" s="196" t="s">
        <v>237</v>
      </c>
      <c r="C45" s="201">
        <f t="shared" ref="C45:I45" si="7">C11+C16+C18+C19+C30+C38+C39+C42+C44</f>
        <v>1226561323</v>
      </c>
      <c r="D45" s="201">
        <f t="shared" si="7"/>
        <v>0</v>
      </c>
      <c r="E45" s="201">
        <f t="shared" si="7"/>
        <v>0</v>
      </c>
      <c r="F45" s="201">
        <f t="shared" si="7"/>
        <v>0</v>
      </c>
      <c r="G45" s="201">
        <f t="shared" si="7"/>
        <v>0</v>
      </c>
      <c r="H45" s="201">
        <f t="shared" si="7"/>
        <v>0</v>
      </c>
      <c r="I45" s="201">
        <f t="shared" si="7"/>
        <v>1392895535</v>
      </c>
      <c r="J45" s="197">
        <f t="shared" si="0"/>
        <v>166334212</v>
      </c>
      <c r="K45" s="197">
        <f t="shared" si="5"/>
        <v>13.5610188321583</v>
      </c>
      <c r="L45" s="206"/>
    </row>
    <row r="46" spans="1:12" ht="39" thickTop="1">
      <c r="A46" s="207">
        <v>12</v>
      </c>
      <c r="B46" s="196" t="s">
        <v>238</v>
      </c>
      <c r="C46" s="204">
        <v>24602024</v>
      </c>
      <c r="D46" s="204"/>
      <c r="E46" s="204"/>
      <c r="F46" s="204"/>
      <c r="G46" s="204"/>
      <c r="H46" s="204"/>
      <c r="I46" s="204">
        <v>37268563</v>
      </c>
      <c r="J46" s="197">
        <f t="shared" si="0"/>
        <v>12666539</v>
      </c>
      <c r="K46" s="197">
        <f t="shared" si="5"/>
        <v>51.485759870813887</v>
      </c>
      <c r="L46" s="214" t="s">
        <v>239</v>
      </c>
    </row>
    <row r="47" spans="1:12" ht="13.5" thickBot="1">
      <c r="A47" s="207">
        <v>13</v>
      </c>
      <c r="B47" s="196" t="s">
        <v>240</v>
      </c>
      <c r="C47" s="201">
        <f t="shared" ref="C47:I47" si="8">C45-C46</f>
        <v>1201959299</v>
      </c>
      <c r="D47" s="201">
        <f t="shared" si="8"/>
        <v>0</v>
      </c>
      <c r="E47" s="201">
        <f t="shared" si="8"/>
        <v>0</v>
      </c>
      <c r="F47" s="201">
        <f t="shared" si="8"/>
        <v>0</v>
      </c>
      <c r="G47" s="201">
        <f t="shared" si="8"/>
        <v>0</v>
      </c>
      <c r="H47" s="201">
        <f t="shared" si="8"/>
        <v>0</v>
      </c>
      <c r="I47" s="201">
        <f t="shared" si="8"/>
        <v>1355626972</v>
      </c>
      <c r="J47" s="197">
        <f t="shared" si="0"/>
        <v>153667673</v>
      </c>
      <c r="K47" s="197">
        <f t="shared" si="5"/>
        <v>12.784765102100184</v>
      </c>
      <c r="L47" s="215"/>
    </row>
    <row r="48" spans="1:12" ht="39" thickTop="1">
      <c r="A48" s="212">
        <v>14</v>
      </c>
      <c r="B48" s="216" t="s">
        <v>241</v>
      </c>
      <c r="C48" s="204"/>
      <c r="D48" s="204"/>
      <c r="E48" s="204"/>
      <c r="F48" s="204"/>
      <c r="G48" s="204"/>
      <c r="H48" s="204"/>
      <c r="I48" s="204"/>
      <c r="J48" s="197">
        <f t="shared" ref="J48" si="9">+C48-I48</f>
        <v>0</v>
      </c>
      <c r="K48" s="194"/>
      <c r="L48" s="195"/>
    </row>
  </sheetData>
  <printOptions horizontalCentered="1"/>
  <pageMargins left="0.43" right="0.27559055118110237" top="0.75" bottom="0.55000000000000004" header="0.51181102362204722" footer="0.51181102362204722"/>
  <pageSetup paperSize="9" scale="77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2:L48"/>
  <sheetViews>
    <sheetView view="pageBreakPreview" zoomScaleSheetLayoutView="100" workbookViewId="0">
      <pane xSplit="2" ySplit="8" topLeftCell="C30" activePane="bottomRight" state="frozen"/>
      <selection activeCell="B3" sqref="B3"/>
      <selection pane="topRight" activeCell="B3" sqref="B3"/>
      <selection pane="bottomLeft" activeCell="B3" sqref="B3"/>
      <selection pane="bottomRight" activeCell="B3" sqref="B3"/>
    </sheetView>
  </sheetViews>
  <sheetFormatPr defaultRowHeight="12.75"/>
  <cols>
    <col min="1" max="1" width="14.6640625" style="180" customWidth="1"/>
    <col min="2" max="2" width="44.83203125" style="183" customWidth="1"/>
    <col min="3" max="3" width="17" style="183" customWidth="1"/>
    <col min="4" max="4" width="16.6640625" style="183" customWidth="1"/>
    <col min="5" max="5" width="16.5" style="183" hidden="1" customWidth="1"/>
    <col min="6" max="6" width="7.6640625" style="183" customWidth="1"/>
    <col min="7" max="7" width="43.1640625" style="221" customWidth="1"/>
    <col min="8" max="8" width="14.33203125" style="183" hidden="1" customWidth="1"/>
    <col min="9" max="10" width="13.1640625" style="183" hidden="1" customWidth="1"/>
    <col min="11" max="11" width="16.1640625" style="183" hidden="1" customWidth="1"/>
    <col min="12" max="12" width="14.33203125" style="183" hidden="1" customWidth="1"/>
    <col min="13" max="13" width="5.5" style="183" bestFit="1" customWidth="1"/>
    <col min="14" max="47" width="2.33203125" style="183" bestFit="1" customWidth="1"/>
    <col min="48" max="16384" width="9.33203125" style="183"/>
  </cols>
  <sheetData>
    <row r="2" spans="1:12" ht="15.75">
      <c r="B2" s="181" t="s">
        <v>182</v>
      </c>
      <c r="C2" s="182"/>
      <c r="D2" s="182"/>
      <c r="E2" s="182"/>
      <c r="F2" s="182"/>
      <c r="G2" s="217"/>
    </row>
    <row r="3" spans="1:12" ht="15">
      <c r="B3" s="185" t="s">
        <v>183</v>
      </c>
      <c r="C3" s="185"/>
      <c r="D3" s="185"/>
      <c r="E3" s="185"/>
      <c r="F3" s="185"/>
      <c r="G3" s="218"/>
    </row>
    <row r="4" spans="1:12" ht="4.5" customHeight="1">
      <c r="B4" s="185"/>
      <c r="C4" s="187"/>
      <c r="D4" s="187"/>
      <c r="E4" s="187"/>
      <c r="F4" s="187"/>
      <c r="G4" s="219"/>
    </row>
    <row r="5" spans="1:12" ht="15">
      <c r="B5" s="188" t="s">
        <v>184</v>
      </c>
      <c r="C5" s="188" t="s">
        <v>185</v>
      </c>
      <c r="D5" s="189"/>
      <c r="E5" s="189"/>
      <c r="F5" s="189"/>
      <c r="G5" s="220"/>
    </row>
    <row r="6" spans="1:12" ht="15">
      <c r="B6" s="188"/>
      <c r="C6" s="189"/>
      <c r="D6" s="189"/>
      <c r="E6" s="189"/>
      <c r="F6" s="189"/>
      <c r="G6" s="220"/>
    </row>
    <row r="7" spans="1:12" ht="6.75" customHeight="1"/>
    <row r="8" spans="1:12" s="184" customFormat="1" ht="24" customHeight="1">
      <c r="A8" s="191" t="s">
        <v>186</v>
      </c>
      <c r="B8" s="191" t="s">
        <v>187</v>
      </c>
      <c r="C8" s="192" t="s">
        <v>76</v>
      </c>
      <c r="D8" s="192" t="s">
        <v>63</v>
      </c>
      <c r="E8" s="192" t="s">
        <v>193</v>
      </c>
      <c r="F8" s="192" t="s">
        <v>194</v>
      </c>
      <c r="G8" s="192" t="s">
        <v>195</v>
      </c>
      <c r="H8" s="222" t="s">
        <v>242</v>
      </c>
      <c r="I8" s="222" t="s">
        <v>243</v>
      </c>
      <c r="J8" s="192" t="s">
        <v>244</v>
      </c>
      <c r="K8" s="192" t="s">
        <v>245</v>
      </c>
      <c r="L8" s="192" t="s">
        <v>246</v>
      </c>
    </row>
    <row r="9" spans="1:12">
      <c r="A9" s="193" t="s">
        <v>196</v>
      </c>
      <c r="B9" s="193">
        <v>1</v>
      </c>
      <c r="C9" s="193"/>
      <c r="D9" s="193"/>
      <c r="E9" s="193"/>
      <c r="F9" s="193"/>
      <c r="G9" s="223"/>
    </row>
    <row r="10" spans="1:12">
      <c r="A10" s="193" t="s">
        <v>197</v>
      </c>
      <c r="B10" s="224" t="s">
        <v>198</v>
      </c>
      <c r="C10" s="225"/>
      <c r="D10" s="225"/>
      <c r="E10" s="225"/>
      <c r="F10" s="225"/>
      <c r="G10" s="216"/>
    </row>
    <row r="11" spans="1:12" ht="25.5">
      <c r="A11" s="193">
        <v>1</v>
      </c>
      <c r="B11" s="224" t="s">
        <v>199</v>
      </c>
      <c r="C11" s="226">
        <v>12451381</v>
      </c>
      <c r="D11" s="226">
        <v>6323495</v>
      </c>
      <c r="E11" s="226">
        <f>+D11-C11</f>
        <v>-6127886</v>
      </c>
      <c r="F11" s="226">
        <f>+E11/C11*100</f>
        <v>-49.214508816331296</v>
      </c>
      <c r="G11" s="227" t="s">
        <v>247</v>
      </c>
      <c r="H11" s="228">
        <f>[1]Annexure_Final!Z1578</f>
        <v>0</v>
      </c>
      <c r="I11" s="228">
        <f>[1]Annexure_Final!AA1578</f>
        <v>0</v>
      </c>
      <c r="J11" s="228">
        <f>[1]Annexure_Final!AB1578</f>
        <v>0</v>
      </c>
      <c r="K11" s="228">
        <f>[1]Annexure_Final!AC1578</f>
        <v>0</v>
      </c>
      <c r="L11" s="228">
        <f>[1]Annexure_Final!AD1578</f>
        <v>0</v>
      </c>
    </row>
    <row r="12" spans="1:12">
      <c r="A12" s="193"/>
      <c r="B12" s="224"/>
      <c r="C12" s="226">
        <v>0</v>
      </c>
      <c r="D12" s="226">
        <v>0</v>
      </c>
      <c r="E12" s="226">
        <f t="shared" ref="E12:E47" si="0">+D12-C12</f>
        <v>0</v>
      </c>
      <c r="F12" s="226"/>
      <c r="G12" s="227"/>
    </row>
    <row r="13" spans="1:12">
      <c r="A13" s="193">
        <v>2</v>
      </c>
      <c r="B13" s="224" t="s">
        <v>201</v>
      </c>
      <c r="C13" s="226">
        <v>0</v>
      </c>
      <c r="D13" s="226">
        <v>0</v>
      </c>
      <c r="E13" s="226">
        <f t="shared" si="0"/>
        <v>0</v>
      </c>
      <c r="F13" s="226"/>
      <c r="G13" s="227"/>
    </row>
    <row r="14" spans="1:12">
      <c r="A14" s="193">
        <v>2.1</v>
      </c>
      <c r="B14" s="224" t="s">
        <v>202</v>
      </c>
      <c r="C14" s="226">
        <v>9749611</v>
      </c>
      <c r="D14" s="226">
        <v>11117931</v>
      </c>
      <c r="E14" s="226">
        <f t="shared" si="0"/>
        <v>1368320</v>
      </c>
      <c r="F14" s="226">
        <f t="shared" ref="F14:F15" si="1">+E14/C14*100</f>
        <v>14.034611227053059</v>
      </c>
      <c r="G14" s="227" t="s">
        <v>248</v>
      </c>
      <c r="H14" s="228">
        <f>[1]Annexure_Final!Z1621+[1]Annexure_Final!Z1622+[1]Annexure_Final!Z1623+[1]Annexure_Final!Z1624+[1]Annexure_Final!Z1625+[1]Annexure_Final!Z1626+[1]Annexure_Final!Z1627+[1]Annexure_Final!Z1628+[1]Annexure_Final!Z1629+[1]Annexure_Final!Z1630+[1]Annexure_Final!Z1647+[1]Annexure_Final!Z1648+[1]Annexure_Final!Z1649+[1]Annexure_Final!Z1650+[1]Annexure_Final!Z1651+[1]Annexure_Final!Z1652</f>
        <v>0</v>
      </c>
      <c r="I14" s="228">
        <f>[1]Annexure_Final!AA1621+[1]Annexure_Final!AA1622+[1]Annexure_Final!AA1623+[1]Annexure_Final!AA1624+[1]Annexure_Final!AA1625+[1]Annexure_Final!AA1626+[1]Annexure_Final!AA1627+[1]Annexure_Final!AA1628+[1]Annexure_Final!AA1629+[1]Annexure_Final!AA1630+[1]Annexure_Final!AA1647+[1]Annexure_Final!AA1648+[1]Annexure_Final!AA1649+[1]Annexure_Final!AA1650+[1]Annexure_Final!AA1651+[1]Annexure_Final!AA1652</f>
        <v>0</v>
      </c>
      <c r="J14" s="228">
        <f>[1]Annexure_Final!AB1621+[1]Annexure_Final!AB1622+[1]Annexure_Final!AB1623+[1]Annexure_Final!AB1624+[1]Annexure_Final!AB1625+[1]Annexure_Final!AB1626+[1]Annexure_Final!AB1627+[1]Annexure_Final!AB1628+[1]Annexure_Final!AB1629+[1]Annexure_Final!AB1630+[1]Annexure_Final!AB1647+[1]Annexure_Final!AB1648+[1]Annexure_Final!AB1649+[1]Annexure_Final!AB1650+[1]Annexure_Final!AB1651+[1]Annexure_Final!AB1652</f>
        <v>0</v>
      </c>
      <c r="K14" s="228">
        <f>[1]Annexure_Final!AC1621+[1]Annexure_Final!AC1622+[1]Annexure_Final!AC1623+[1]Annexure_Final!AC1624+[1]Annexure_Final!AC1625+[1]Annexure_Final!AC1626+[1]Annexure_Final!AC1627+[1]Annexure_Final!AC1628+[1]Annexure_Final!AC1629+[1]Annexure_Final!AC1630+[1]Annexure_Final!AC1647+[1]Annexure_Final!AC1648+[1]Annexure_Final!AC1649+[1]Annexure_Final!AC1650+[1]Annexure_Final!AC1651+[1]Annexure_Final!AC1652</f>
        <v>0</v>
      </c>
      <c r="L14" s="228">
        <f>[1]Annexure_Final!AD1621+[1]Annexure_Final!AD1622+[1]Annexure_Final!AD1623+[1]Annexure_Final!AD1624+[1]Annexure_Final!AD1625+[1]Annexure_Final!AD1626+[1]Annexure_Final!AD1627+[1]Annexure_Final!AD1628+[1]Annexure_Final!AD1629+[1]Annexure_Final!AD1630+[1]Annexure_Final!AD1647+[1]Annexure_Final!AD1648+[1]Annexure_Final!AD1649+[1]Annexure_Final!AD1650+[1]Annexure_Final!AD1651+[1]Annexure_Final!AD1652</f>
        <v>0</v>
      </c>
    </row>
    <row r="15" spans="1:12" ht="30.75" customHeight="1">
      <c r="A15" s="193">
        <v>2.2000000000000002</v>
      </c>
      <c r="B15" s="224" t="s">
        <v>204</v>
      </c>
      <c r="C15" s="226">
        <v>61107080</v>
      </c>
      <c r="D15" s="226">
        <v>163718230</v>
      </c>
      <c r="E15" s="226">
        <f t="shared" si="0"/>
        <v>102611150</v>
      </c>
      <c r="F15" s="226">
        <f t="shared" si="1"/>
        <v>167.92023117452183</v>
      </c>
      <c r="G15" s="198" t="s">
        <v>249</v>
      </c>
      <c r="H15" s="229" t="e">
        <f>#REF!-H14</f>
        <v>#REF!</v>
      </c>
      <c r="I15" s="230" t="e">
        <f>#REF!-I14</f>
        <v>#REF!</v>
      </c>
      <c r="J15" s="230" t="e">
        <f>#REF!-J14</f>
        <v>#REF!</v>
      </c>
      <c r="K15" s="230" t="e">
        <f>#REF!-K14</f>
        <v>#REF!</v>
      </c>
      <c r="L15" s="230" t="e">
        <f>#REF!-L14</f>
        <v>#REF!</v>
      </c>
    </row>
    <row r="16" spans="1:12">
      <c r="A16" s="193"/>
      <c r="B16" s="224" t="s">
        <v>206</v>
      </c>
      <c r="C16" s="231">
        <f t="shared" ref="C16:L16" si="2">C14+C15</f>
        <v>70856691</v>
      </c>
      <c r="D16" s="231">
        <f t="shared" si="2"/>
        <v>174836161</v>
      </c>
      <c r="E16" s="226">
        <f t="shared" si="0"/>
        <v>103979470</v>
      </c>
      <c r="F16" s="231">
        <f t="shared" si="2"/>
        <v>181.95484240157489</v>
      </c>
      <c r="G16" s="232"/>
      <c r="H16" s="233" t="e">
        <f t="shared" si="2"/>
        <v>#REF!</v>
      </c>
      <c r="I16" s="234" t="e">
        <f t="shared" si="2"/>
        <v>#REF!</v>
      </c>
      <c r="J16" s="234" t="e">
        <f t="shared" si="2"/>
        <v>#REF!</v>
      </c>
      <c r="K16" s="234" t="e">
        <f t="shared" si="2"/>
        <v>#REF!</v>
      </c>
      <c r="L16" s="234" t="e">
        <f t="shared" si="2"/>
        <v>#REF!</v>
      </c>
    </row>
    <row r="17" spans="1:12" ht="4.5" customHeight="1">
      <c r="A17" s="193"/>
      <c r="B17" s="224"/>
      <c r="C17" s="226">
        <v>0</v>
      </c>
      <c r="D17" s="226">
        <v>0</v>
      </c>
      <c r="E17" s="226">
        <f t="shared" si="0"/>
        <v>0</v>
      </c>
      <c r="F17" s="226"/>
      <c r="G17" s="227"/>
    </row>
    <row r="18" spans="1:12" ht="243.75" customHeight="1">
      <c r="A18" s="193">
        <v>3</v>
      </c>
      <c r="B18" s="224" t="s">
        <v>207</v>
      </c>
      <c r="C18" s="226">
        <v>68647464</v>
      </c>
      <c r="D18" s="226">
        <v>95929077</v>
      </c>
      <c r="E18" s="226">
        <f t="shared" si="0"/>
        <v>27281613</v>
      </c>
      <c r="F18" s="226">
        <f t="shared" ref="F18:F19" si="3">+E18/C18*100</f>
        <v>39.741618131734626</v>
      </c>
      <c r="G18" s="210" t="s">
        <v>250</v>
      </c>
      <c r="H18" s="229" t="e">
        <f>#REF!-#REF!</f>
        <v>#REF!</v>
      </c>
      <c r="I18" s="230" t="e">
        <f>#REF!-#REF!</f>
        <v>#REF!</v>
      </c>
      <c r="J18" s="230" t="e">
        <f>#REF!-#REF!</f>
        <v>#REF!</v>
      </c>
      <c r="K18" s="230" t="e">
        <f>#REF!-#REF!</f>
        <v>#REF!</v>
      </c>
      <c r="L18" s="230" t="e">
        <f>#REF!-#REF!</f>
        <v>#REF!</v>
      </c>
    </row>
    <row r="19" spans="1:12" ht="25.5">
      <c r="A19" s="193">
        <v>4</v>
      </c>
      <c r="B19" s="224" t="s">
        <v>208</v>
      </c>
      <c r="C19" s="226">
        <v>79377758</v>
      </c>
      <c r="D19" s="226">
        <v>99831853</v>
      </c>
      <c r="E19" s="226">
        <f t="shared" si="0"/>
        <v>20454095</v>
      </c>
      <c r="F19" s="226">
        <f t="shared" si="3"/>
        <v>25.76804323447886</v>
      </c>
      <c r="G19" s="227" t="s">
        <v>251</v>
      </c>
      <c r="H19" s="228" t="e">
        <f>[1]Annexure_Final!Z1700-#REF!</f>
        <v>#REF!</v>
      </c>
      <c r="I19" s="228" t="e">
        <f>[1]Annexure_Final!AA1700-#REF!</f>
        <v>#REF!</v>
      </c>
      <c r="J19" s="228" t="e">
        <f>[1]Annexure_Final!AB1700-#REF!</f>
        <v>#REF!</v>
      </c>
      <c r="K19" s="228" t="e">
        <f>[1]Annexure_Final!AC1700-#REF!</f>
        <v>#REF!</v>
      </c>
      <c r="L19" s="228" t="e">
        <f>[1]Annexure_Final!AD1700-#REF!</f>
        <v>#REF!</v>
      </c>
    </row>
    <row r="20" spans="1:12">
      <c r="A20" s="193"/>
      <c r="B20" s="224"/>
      <c r="C20" s="226">
        <v>0</v>
      </c>
      <c r="D20" s="226">
        <v>0</v>
      </c>
      <c r="E20" s="226">
        <f t="shared" si="0"/>
        <v>0</v>
      </c>
      <c r="F20" s="226"/>
      <c r="G20" s="227"/>
      <c r="H20" s="235"/>
      <c r="I20" s="235"/>
      <c r="J20" s="235"/>
      <c r="K20" s="235"/>
      <c r="L20" s="235"/>
    </row>
    <row r="21" spans="1:12">
      <c r="A21" s="193">
        <v>5</v>
      </c>
      <c r="B21" s="224" t="s">
        <v>209</v>
      </c>
      <c r="C21" s="226">
        <v>0</v>
      </c>
      <c r="D21" s="226">
        <v>0</v>
      </c>
      <c r="E21" s="226">
        <f t="shared" si="0"/>
        <v>0</v>
      </c>
      <c r="F21" s="226"/>
      <c r="G21" s="227"/>
      <c r="H21" s="235"/>
      <c r="I21" s="235"/>
      <c r="J21" s="235"/>
      <c r="K21" s="235"/>
      <c r="L21" s="235"/>
    </row>
    <row r="22" spans="1:12" ht="25.5">
      <c r="A22" s="207">
        <v>5.0999999999999996</v>
      </c>
      <c r="B22" s="225" t="s">
        <v>210</v>
      </c>
      <c r="C22" s="226">
        <v>6869749</v>
      </c>
      <c r="D22" s="226">
        <v>10011085</v>
      </c>
      <c r="E22" s="226">
        <f t="shared" si="0"/>
        <v>3141336</v>
      </c>
      <c r="F22" s="226">
        <f t="shared" ref="F22:F26" si="4">+E22/C22*100</f>
        <v>45.727085516515956</v>
      </c>
      <c r="G22" s="227" t="s">
        <v>252</v>
      </c>
      <c r="H22" s="228" t="e">
        <f>[1]Annexure_Final!Z1665-#REF!</f>
        <v>#REF!</v>
      </c>
      <c r="I22" s="228" t="e">
        <f>[1]Annexure_Final!AA1665-#REF!</f>
        <v>#REF!</v>
      </c>
      <c r="J22" s="228" t="e">
        <f>[1]Annexure_Final!AB1665-#REF!</f>
        <v>#REF!</v>
      </c>
      <c r="K22" s="228" t="e">
        <f>[1]Annexure_Final!AC1665-#REF!</f>
        <v>#REF!</v>
      </c>
      <c r="L22" s="228" t="e">
        <f>[1]Annexure_Final!AD1665-#REF!</f>
        <v>#REF!</v>
      </c>
    </row>
    <row r="23" spans="1:12">
      <c r="A23" s="207">
        <v>5.2</v>
      </c>
      <c r="B23" s="225" t="s">
        <v>212</v>
      </c>
      <c r="C23" s="226">
        <v>35172901</v>
      </c>
      <c r="D23" s="226">
        <v>38810363</v>
      </c>
      <c r="E23" s="226">
        <f t="shared" si="0"/>
        <v>3637462</v>
      </c>
      <c r="F23" s="226">
        <f t="shared" si="4"/>
        <v>10.341660473214876</v>
      </c>
      <c r="G23" s="227"/>
      <c r="H23" s="228" t="e">
        <f>[1]Annexure_Final!Z1708-#REF!</f>
        <v>#REF!</v>
      </c>
      <c r="I23" s="228" t="e">
        <f>[1]Annexure_Final!AA1708-#REF!</f>
        <v>#REF!</v>
      </c>
      <c r="J23" s="228" t="e">
        <f>[1]Annexure_Final!AB1708-#REF!</f>
        <v>#REF!</v>
      </c>
      <c r="K23" s="228" t="e">
        <f>[1]Annexure_Final!AC1708-#REF!</f>
        <v>#REF!</v>
      </c>
      <c r="L23" s="228" t="e">
        <f>[1]Annexure_Final!AD1708-#REF!</f>
        <v>#REF!</v>
      </c>
    </row>
    <row r="24" spans="1:12" ht="25.5">
      <c r="A24" s="207">
        <v>5.3</v>
      </c>
      <c r="B24" s="225" t="s">
        <v>213</v>
      </c>
      <c r="C24" s="226">
        <v>7400666</v>
      </c>
      <c r="D24" s="226">
        <v>8837445</v>
      </c>
      <c r="E24" s="226">
        <f t="shared" si="0"/>
        <v>1436779</v>
      </c>
      <c r="F24" s="226">
        <f t="shared" si="4"/>
        <v>19.414185155768411</v>
      </c>
      <c r="G24" s="227" t="s">
        <v>253</v>
      </c>
      <c r="H24" s="228" t="e">
        <f>[1]Annexure_Final!Z1723-#REF!</f>
        <v>#REF!</v>
      </c>
      <c r="I24" s="228" t="e">
        <f>[1]Annexure_Final!AA1723-#REF!</f>
        <v>#REF!</v>
      </c>
      <c r="J24" s="228" t="e">
        <f>[1]Annexure_Final!AB1723-#REF!</f>
        <v>#REF!</v>
      </c>
      <c r="K24" s="228" t="e">
        <f>[1]Annexure_Final!AC1723-#REF!</f>
        <v>#REF!</v>
      </c>
      <c r="L24" s="228" t="e">
        <f>[1]Annexure_Final!AD1723-#REF!</f>
        <v>#REF!</v>
      </c>
    </row>
    <row r="25" spans="1:12">
      <c r="A25" s="207">
        <v>5.4</v>
      </c>
      <c r="B25" s="225" t="s">
        <v>214</v>
      </c>
      <c r="C25" s="226">
        <v>3458005</v>
      </c>
      <c r="D25" s="226">
        <v>4300214</v>
      </c>
      <c r="E25" s="226">
        <f t="shared" si="0"/>
        <v>842209</v>
      </c>
      <c r="F25" s="226">
        <f t="shared" si="4"/>
        <v>24.355343615755327</v>
      </c>
      <c r="G25" s="214" t="s">
        <v>254</v>
      </c>
      <c r="H25" s="228" t="e">
        <f>[1]Annexure_Final!Z1738-#REF!</f>
        <v>#REF!</v>
      </c>
      <c r="I25" s="228" t="e">
        <f>[1]Annexure_Final!AA1738-#REF!</f>
        <v>#REF!</v>
      </c>
      <c r="J25" s="228" t="e">
        <f>[1]Annexure_Final!AB1738-#REF!</f>
        <v>#REF!</v>
      </c>
      <c r="K25" s="228" t="e">
        <f>[1]Annexure_Final!AC1738-#REF!</f>
        <v>#REF!</v>
      </c>
      <c r="L25" s="228" t="e">
        <f>[1]Annexure_Final!AD1738-#REF!</f>
        <v>#REF!</v>
      </c>
    </row>
    <row r="26" spans="1:12">
      <c r="A26" s="207">
        <v>5.5</v>
      </c>
      <c r="B26" s="225" t="s">
        <v>216</v>
      </c>
      <c r="C26" s="226">
        <v>2612274</v>
      </c>
      <c r="D26" s="226">
        <v>2237787</v>
      </c>
      <c r="E26" s="226">
        <f t="shared" si="0"/>
        <v>-374487</v>
      </c>
      <c r="F26" s="226">
        <f t="shared" si="4"/>
        <v>-14.335670760417935</v>
      </c>
      <c r="G26" s="227" t="s">
        <v>255</v>
      </c>
      <c r="H26" s="228" t="e">
        <f>[1]Annexure_Final!Z1756-#REF!</f>
        <v>#REF!</v>
      </c>
      <c r="I26" s="228" t="e">
        <f>[1]Annexure_Final!AA1756-#REF!</f>
        <v>#REF!</v>
      </c>
      <c r="J26" s="228" t="e">
        <f>[1]Annexure_Final!AB1756-#REF!</f>
        <v>#REF!</v>
      </c>
      <c r="K26" s="228" t="e">
        <f>[1]Annexure_Final!AC1756-#REF!</f>
        <v>#REF!</v>
      </c>
      <c r="L26" s="228" t="e">
        <f>[1]Annexure_Final!AD1756-#REF!</f>
        <v>#REF!</v>
      </c>
    </row>
    <row r="27" spans="1:12">
      <c r="A27" s="207">
        <v>5.6</v>
      </c>
      <c r="B27" s="225" t="s">
        <v>217</v>
      </c>
      <c r="C27" s="226">
        <v>0</v>
      </c>
      <c r="D27" s="226">
        <v>0</v>
      </c>
      <c r="E27" s="226">
        <f t="shared" si="0"/>
        <v>0</v>
      </c>
      <c r="F27" s="231"/>
      <c r="G27" s="227"/>
      <c r="H27" s="228">
        <f>[1]Annexure_Final!Z1766</f>
        <v>0</v>
      </c>
      <c r="I27" s="228">
        <f>[1]Annexure_Final!AA1766</f>
        <v>0</v>
      </c>
      <c r="J27" s="228">
        <f>[1]Annexure_Final!AB1766</f>
        <v>0</v>
      </c>
      <c r="K27" s="228">
        <f>[1]Annexure_Final!AC1766</f>
        <v>0</v>
      </c>
      <c r="L27" s="228">
        <f>[1]Annexure_Final!AD1766</f>
        <v>0</v>
      </c>
    </row>
    <row r="28" spans="1:12">
      <c r="A28" s="207">
        <v>5.7</v>
      </c>
      <c r="B28" s="225" t="s">
        <v>218</v>
      </c>
      <c r="C28" s="226">
        <v>0</v>
      </c>
      <c r="D28" s="226">
        <v>40050</v>
      </c>
      <c r="E28" s="226">
        <f t="shared" si="0"/>
        <v>40050</v>
      </c>
      <c r="F28" s="226"/>
      <c r="G28" s="227"/>
      <c r="H28" s="228" t="e">
        <f>[1]Annexure_Final!Z1762-#REF!</f>
        <v>#REF!</v>
      </c>
      <c r="I28" s="228" t="e">
        <f>[1]Annexure_Final!AA1762-#REF!</f>
        <v>#REF!</v>
      </c>
      <c r="J28" s="228" t="e">
        <f>[1]Annexure_Final!AB1762-#REF!</f>
        <v>#REF!</v>
      </c>
      <c r="K28" s="228" t="e">
        <f>[1]Annexure_Final!AC1762-#REF!</f>
        <v>#REF!</v>
      </c>
      <c r="L28" s="228" t="e">
        <f>[1]Annexure_Final!AD1762-#REF!</f>
        <v>#REF!</v>
      </c>
    </row>
    <row r="29" spans="1:12" ht="3" customHeight="1">
      <c r="A29" s="207" t="s">
        <v>196</v>
      </c>
      <c r="B29" s="225" t="s">
        <v>196</v>
      </c>
      <c r="C29" s="226">
        <v>0</v>
      </c>
      <c r="D29" s="226">
        <v>0</v>
      </c>
      <c r="E29" s="226">
        <f t="shared" si="0"/>
        <v>0</v>
      </c>
      <c r="F29" s="226"/>
      <c r="G29" s="227"/>
      <c r="H29" s="228"/>
      <c r="I29" s="228"/>
      <c r="J29" s="228"/>
      <c r="K29" s="228"/>
      <c r="L29" s="228"/>
    </row>
    <row r="30" spans="1:12">
      <c r="A30" s="207"/>
      <c r="B30" s="224" t="s">
        <v>219</v>
      </c>
      <c r="C30" s="231">
        <f t="shared" ref="C30:L30" si="5">SUM(C22:C29)</f>
        <v>55513595</v>
      </c>
      <c r="D30" s="231">
        <f t="shared" si="5"/>
        <v>64236944</v>
      </c>
      <c r="E30" s="226">
        <f t="shared" si="0"/>
        <v>8723349</v>
      </c>
      <c r="F30" s="231">
        <f t="shared" si="5"/>
        <v>85.502604000836627</v>
      </c>
      <c r="G30" s="232">
        <f t="shared" si="5"/>
        <v>0</v>
      </c>
      <c r="H30" s="233" t="e">
        <f t="shared" si="5"/>
        <v>#REF!</v>
      </c>
      <c r="I30" s="234" t="e">
        <f t="shared" si="5"/>
        <v>#REF!</v>
      </c>
      <c r="J30" s="234" t="e">
        <f t="shared" si="5"/>
        <v>#REF!</v>
      </c>
      <c r="K30" s="234" t="e">
        <f t="shared" si="5"/>
        <v>#REF!</v>
      </c>
      <c r="L30" s="234" t="e">
        <f t="shared" si="5"/>
        <v>#REF!</v>
      </c>
    </row>
    <row r="31" spans="1:12">
      <c r="A31" s="193">
        <v>6</v>
      </c>
      <c r="B31" s="224" t="s">
        <v>220</v>
      </c>
      <c r="C31" s="226">
        <v>0</v>
      </c>
      <c r="D31" s="226">
        <v>0</v>
      </c>
      <c r="E31" s="226">
        <f t="shared" si="0"/>
        <v>0</v>
      </c>
      <c r="F31" s="226"/>
      <c r="G31" s="227"/>
    </row>
    <row r="32" spans="1:12">
      <c r="A32" s="207" t="s">
        <v>221</v>
      </c>
      <c r="B32" s="225" t="s">
        <v>222</v>
      </c>
      <c r="C32" s="226">
        <v>483930183</v>
      </c>
      <c r="D32" s="226">
        <v>616202056</v>
      </c>
      <c r="E32" s="226">
        <f t="shared" si="0"/>
        <v>132271873</v>
      </c>
      <c r="F32" s="226">
        <f t="shared" ref="F32:F35" si="6">+E32/C32*100</f>
        <v>27.332842142644363</v>
      </c>
      <c r="G32" s="227" t="s">
        <v>256</v>
      </c>
      <c r="H32" s="229"/>
      <c r="I32" s="230"/>
      <c r="J32" s="230"/>
      <c r="K32" s="230"/>
      <c r="L32" s="230"/>
    </row>
    <row r="33" spans="1:12">
      <c r="A33" s="207">
        <v>6.2</v>
      </c>
      <c r="B33" s="225" t="s">
        <v>223</v>
      </c>
      <c r="C33" s="226">
        <v>41198668</v>
      </c>
      <c r="D33" s="226">
        <v>38698107</v>
      </c>
      <c r="E33" s="226">
        <f t="shared" si="0"/>
        <v>-2500561</v>
      </c>
      <c r="F33" s="226">
        <f t="shared" si="6"/>
        <v>-6.0695190436739361</v>
      </c>
      <c r="G33" s="227"/>
      <c r="H33" s="229"/>
      <c r="I33" s="230"/>
      <c r="J33" s="230"/>
      <c r="K33" s="230"/>
      <c r="L33" s="230"/>
    </row>
    <row r="34" spans="1:12" ht="25.5">
      <c r="A34" s="208">
        <v>6.3</v>
      </c>
      <c r="B34" s="225" t="s">
        <v>225</v>
      </c>
      <c r="C34" s="226">
        <v>22758020</v>
      </c>
      <c r="D34" s="226">
        <v>25698834</v>
      </c>
      <c r="E34" s="226">
        <f t="shared" si="0"/>
        <v>2940814</v>
      </c>
      <c r="F34" s="226">
        <f t="shared" si="6"/>
        <v>12.92209954996085</v>
      </c>
      <c r="G34" s="227" t="s">
        <v>257</v>
      </c>
      <c r="H34" s="229"/>
      <c r="I34" s="230"/>
      <c r="J34" s="230"/>
      <c r="K34" s="230"/>
      <c r="L34" s="230"/>
    </row>
    <row r="35" spans="1:12">
      <c r="A35" s="208">
        <v>6.4</v>
      </c>
      <c r="B35" s="225" t="s">
        <v>227</v>
      </c>
      <c r="C35" s="226">
        <v>3363404</v>
      </c>
      <c r="D35" s="226">
        <v>1836902</v>
      </c>
      <c r="E35" s="226">
        <f t="shared" si="0"/>
        <v>-1526502</v>
      </c>
      <c r="F35" s="226">
        <f t="shared" si="6"/>
        <v>-45.385627180083034</v>
      </c>
      <c r="G35" s="227" t="s">
        <v>258</v>
      </c>
      <c r="H35" s="229"/>
      <c r="I35" s="230"/>
      <c r="J35" s="230"/>
      <c r="K35" s="230"/>
      <c r="L35" s="230"/>
    </row>
    <row r="36" spans="1:12">
      <c r="A36" s="208">
        <v>6.5</v>
      </c>
      <c r="B36" s="225" t="s">
        <v>229</v>
      </c>
      <c r="C36" s="226">
        <v>0</v>
      </c>
      <c r="D36" s="226">
        <v>0</v>
      </c>
      <c r="E36" s="226">
        <f t="shared" si="0"/>
        <v>0</v>
      </c>
      <c r="F36" s="226"/>
      <c r="G36" s="227"/>
      <c r="H36" s="228"/>
      <c r="I36" s="228"/>
      <c r="J36" s="228"/>
      <c r="K36" s="228"/>
      <c r="L36" s="228"/>
    </row>
    <row r="37" spans="1:12" ht="25.5">
      <c r="A37" s="208">
        <v>6.6</v>
      </c>
      <c r="B37" s="225" t="s">
        <v>230</v>
      </c>
      <c r="C37" s="226">
        <v>15228437</v>
      </c>
      <c r="D37" s="226">
        <v>21651845</v>
      </c>
      <c r="E37" s="226">
        <f t="shared" si="0"/>
        <v>6423408</v>
      </c>
      <c r="F37" s="226">
        <f t="shared" ref="F37" si="7">+E37/C37*100</f>
        <v>42.180349828416404</v>
      </c>
      <c r="G37" s="227" t="s">
        <v>257</v>
      </c>
      <c r="H37" s="229"/>
      <c r="I37" s="230"/>
      <c r="J37" s="230"/>
      <c r="K37" s="230"/>
      <c r="L37" s="230"/>
    </row>
    <row r="38" spans="1:12">
      <c r="A38" s="207"/>
      <c r="B38" s="224" t="s">
        <v>232</v>
      </c>
      <c r="C38" s="231">
        <f t="shared" ref="C38:G38" si="8">SUM(C32:C37)</f>
        <v>566478712</v>
      </c>
      <c r="D38" s="231">
        <f t="shared" si="8"/>
        <v>704087744</v>
      </c>
      <c r="E38" s="226">
        <f t="shared" si="0"/>
        <v>137609032</v>
      </c>
      <c r="F38" s="231">
        <f t="shared" si="8"/>
        <v>30.980145297264649</v>
      </c>
      <c r="G38" s="232">
        <f t="shared" si="8"/>
        <v>0</v>
      </c>
      <c r="H38" s="236">
        <f t="shared" ref="H38:L38" si="9">SUM(H31:H37)</f>
        <v>0</v>
      </c>
      <c r="I38" s="237">
        <f t="shared" si="9"/>
        <v>0</v>
      </c>
      <c r="J38" s="237">
        <f t="shared" si="9"/>
        <v>0</v>
      </c>
      <c r="K38" s="237">
        <f t="shared" si="9"/>
        <v>0</v>
      </c>
      <c r="L38" s="237">
        <f t="shared" si="9"/>
        <v>0</v>
      </c>
    </row>
    <row r="39" spans="1:12" s="211" customFormat="1">
      <c r="A39" s="207">
        <v>7</v>
      </c>
      <c r="B39" s="225" t="s">
        <v>233</v>
      </c>
      <c r="C39" s="226">
        <v>56844</v>
      </c>
      <c r="D39" s="226">
        <v>39017</v>
      </c>
      <c r="E39" s="226">
        <f t="shared" si="0"/>
        <v>-17827</v>
      </c>
      <c r="F39" s="226">
        <f t="shared" ref="F39" si="10">+E39/C39*100</f>
        <v>-31.361269439166843</v>
      </c>
      <c r="G39" s="227" t="s">
        <v>234</v>
      </c>
      <c r="H39" s="228"/>
      <c r="I39" s="228"/>
      <c r="J39" s="228"/>
      <c r="K39" s="228"/>
      <c r="L39" s="228"/>
    </row>
    <row r="40" spans="1:12" ht="4.5" customHeight="1">
      <c r="A40" s="207"/>
      <c r="B40" s="225"/>
      <c r="C40" s="226">
        <v>0</v>
      </c>
      <c r="D40" s="226">
        <v>0</v>
      </c>
      <c r="E40" s="226">
        <f t="shared" si="0"/>
        <v>0</v>
      </c>
      <c r="F40" s="226"/>
      <c r="G40" s="227"/>
      <c r="H40" s="228"/>
      <c r="I40" s="228"/>
      <c r="J40" s="228"/>
      <c r="K40" s="228"/>
      <c r="L40" s="228"/>
    </row>
    <row r="41" spans="1:12" ht="3.75" customHeight="1">
      <c r="A41" s="207"/>
      <c r="B41" s="225"/>
      <c r="C41" s="226">
        <v>0</v>
      </c>
      <c r="D41" s="226">
        <v>0</v>
      </c>
      <c r="E41" s="226">
        <f t="shared" si="0"/>
        <v>0</v>
      </c>
      <c r="F41" s="226"/>
      <c r="G41" s="227"/>
      <c r="H41" s="228"/>
      <c r="I41" s="228"/>
      <c r="J41" s="228"/>
      <c r="K41" s="228"/>
      <c r="L41" s="228"/>
    </row>
    <row r="42" spans="1:12">
      <c r="A42" s="212">
        <v>9.1</v>
      </c>
      <c r="B42" s="238" t="s">
        <v>235</v>
      </c>
      <c r="C42" s="226">
        <v>171381601</v>
      </c>
      <c r="D42" s="226">
        <v>33491319</v>
      </c>
      <c r="E42" s="226">
        <f t="shared" si="0"/>
        <v>-137890282</v>
      </c>
      <c r="F42" s="226">
        <f t="shared" ref="F42" si="11">+E42/C42*100</f>
        <v>-80.458042867740502</v>
      </c>
      <c r="G42" s="227"/>
      <c r="H42" s="228"/>
      <c r="I42" s="228"/>
      <c r="J42" s="228"/>
      <c r="K42" s="228"/>
      <c r="L42" s="228"/>
    </row>
    <row r="43" spans="1:12" ht="13.5" customHeight="1">
      <c r="A43" s="207"/>
      <c r="B43" s="238"/>
      <c r="C43" s="226">
        <v>0</v>
      </c>
      <c r="D43" s="226">
        <v>0</v>
      </c>
      <c r="E43" s="226">
        <f t="shared" si="0"/>
        <v>0</v>
      </c>
      <c r="F43" s="226"/>
      <c r="G43" s="227"/>
      <c r="H43" s="228"/>
      <c r="I43" s="228"/>
      <c r="J43" s="228"/>
      <c r="K43" s="228"/>
      <c r="L43" s="228"/>
    </row>
    <row r="44" spans="1:12" ht="38.25">
      <c r="A44" s="207">
        <v>10</v>
      </c>
      <c r="B44" s="224" t="s">
        <v>236</v>
      </c>
      <c r="C44" s="226">
        <v>35939935</v>
      </c>
      <c r="D44" s="226">
        <v>47785713</v>
      </c>
      <c r="E44" s="226">
        <f t="shared" si="0"/>
        <v>11845778</v>
      </c>
      <c r="F44" s="226">
        <f t="shared" ref="F44" si="12">+E44/C44*100</f>
        <v>32.959931619241942</v>
      </c>
      <c r="G44" s="227" t="s">
        <v>259</v>
      </c>
      <c r="H44" s="239"/>
      <c r="I44" s="240"/>
      <c r="J44" s="240"/>
      <c r="K44" s="240"/>
      <c r="L44" s="240"/>
    </row>
    <row r="45" spans="1:12">
      <c r="A45" s="207">
        <v>11</v>
      </c>
      <c r="B45" s="224" t="s">
        <v>237</v>
      </c>
      <c r="C45" s="231">
        <f t="shared" ref="C45:F45" si="13">C11+C16+C18+C19+C30+C38+C39+C42+C44</f>
        <v>1060703981</v>
      </c>
      <c r="D45" s="231">
        <f t="shared" si="13"/>
        <v>1226561323</v>
      </c>
      <c r="E45" s="226">
        <f t="shared" si="0"/>
        <v>165857342</v>
      </c>
      <c r="F45" s="231">
        <f t="shared" si="13"/>
        <v>235.87336356189297</v>
      </c>
      <c r="G45" s="232"/>
      <c r="H45" s="236" t="e">
        <f t="shared" ref="H45:L45" si="14">+H11+H16+H18+H19+H30+H38+H39+H40+H42+H44+H43</f>
        <v>#REF!</v>
      </c>
      <c r="I45" s="237" t="e">
        <f t="shared" si="14"/>
        <v>#REF!</v>
      </c>
      <c r="J45" s="237" t="e">
        <f t="shared" si="14"/>
        <v>#REF!</v>
      </c>
      <c r="K45" s="237" t="e">
        <f t="shared" si="14"/>
        <v>#REF!</v>
      </c>
      <c r="L45" s="237" t="e">
        <f t="shared" si="14"/>
        <v>#REF!</v>
      </c>
    </row>
    <row r="46" spans="1:12" ht="38.25">
      <c r="A46" s="207">
        <v>12</v>
      </c>
      <c r="B46" s="224" t="s">
        <v>238</v>
      </c>
      <c r="C46" s="226">
        <v>78581064</v>
      </c>
      <c r="D46" s="226">
        <v>24602024</v>
      </c>
      <c r="E46" s="226">
        <f t="shared" si="0"/>
        <v>-53979040</v>
      </c>
      <c r="F46" s="226">
        <f t="shared" ref="F46" si="15">+E46/C46*100</f>
        <v>-68.692172455185897</v>
      </c>
      <c r="G46" s="214" t="s">
        <v>260</v>
      </c>
      <c r="H46" s="235">
        <f>[1]Annexure_Final!Z1537+[1]Annexure_Final!Z1513</f>
        <v>3924611</v>
      </c>
      <c r="I46" s="235">
        <f>[1]Annexure_Final!AA1537+[1]Annexure_Final!AA1513</f>
        <v>2482346</v>
      </c>
      <c r="J46" s="235">
        <f>[1]Annexure_Final!AB1537+[1]Annexure_Final!AB1513</f>
        <v>3202229</v>
      </c>
      <c r="K46" s="235">
        <f>[1]Annexure_Final!AC1537+[1]Annexure_Final!AC1513</f>
        <v>1586839</v>
      </c>
      <c r="L46" s="235">
        <f>[1]Annexure_Final!AD1537+[1]Annexure_Final!AD1513</f>
        <v>26786964</v>
      </c>
    </row>
    <row r="47" spans="1:12">
      <c r="A47" s="207">
        <v>13</v>
      </c>
      <c r="B47" s="224" t="s">
        <v>240</v>
      </c>
      <c r="C47" s="231">
        <f t="shared" ref="C47:F47" si="16">C45-C46</f>
        <v>982122917</v>
      </c>
      <c r="D47" s="231">
        <f t="shared" si="16"/>
        <v>1201959299</v>
      </c>
      <c r="E47" s="226">
        <f t="shared" si="0"/>
        <v>219836382</v>
      </c>
      <c r="F47" s="231">
        <f t="shared" si="16"/>
        <v>304.5655360170789</v>
      </c>
      <c r="G47" s="232"/>
      <c r="H47" s="241" t="e">
        <f t="shared" ref="H47:L47" si="17">+H45-H46</f>
        <v>#REF!</v>
      </c>
      <c r="I47" s="242" t="e">
        <f t="shared" si="17"/>
        <v>#REF!</v>
      </c>
      <c r="J47" s="242" t="e">
        <f t="shared" si="17"/>
        <v>#REF!</v>
      </c>
      <c r="K47" s="242" t="e">
        <f t="shared" si="17"/>
        <v>#REF!</v>
      </c>
      <c r="L47" s="242" t="e">
        <f t="shared" si="17"/>
        <v>#REF!</v>
      </c>
    </row>
    <row r="48" spans="1:12" ht="38.25">
      <c r="A48" s="212">
        <v>14</v>
      </c>
      <c r="B48" s="238" t="s">
        <v>241</v>
      </c>
      <c r="C48" s="226"/>
      <c r="D48" s="226"/>
      <c r="E48" s="226">
        <f t="shared" ref="E48" si="18">+C48-D48</f>
        <v>0</v>
      </c>
      <c r="F48" s="226"/>
      <c r="G48" s="227"/>
    </row>
  </sheetData>
  <printOptions horizontalCentered="1"/>
  <pageMargins left="0.23622047244094491" right="0.27559055118110237" top="0.70866141732283472" bottom="0.31496062992125984" header="0.74803149606299213" footer="0.51181102362204722"/>
  <pageSetup paperSize="9" scale="75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48"/>
  <sheetViews>
    <sheetView view="pageBreakPreview" zoomScaleSheetLayoutView="100" workbookViewId="0">
      <pane xSplit="2" ySplit="8" topLeftCell="C9" activePane="bottomRight" state="frozen"/>
      <selection activeCell="B3" sqref="B3"/>
      <selection pane="topRight" activeCell="B3" sqref="B3"/>
      <selection pane="bottomLeft" activeCell="B3" sqref="B3"/>
      <selection pane="bottomRight" activeCell="B3" sqref="B3"/>
    </sheetView>
  </sheetViews>
  <sheetFormatPr defaultRowHeight="12.75"/>
  <cols>
    <col min="1" max="1" width="9.6640625" style="180" customWidth="1"/>
    <col min="2" max="2" width="46.6640625" style="183" customWidth="1"/>
    <col min="3" max="3" width="16.83203125" style="183" customWidth="1"/>
    <col min="4" max="4" width="16.5" style="183" customWidth="1"/>
    <col min="5" max="5" width="16.33203125" style="183" hidden="1" customWidth="1"/>
    <col min="6" max="6" width="7.1640625" style="183" customWidth="1"/>
    <col min="7" max="7" width="38" style="183" customWidth="1"/>
    <col min="8" max="8" width="14.33203125" style="183" hidden="1" customWidth="1"/>
    <col min="9" max="10" width="13.1640625" style="183" hidden="1" customWidth="1"/>
    <col min="11" max="11" width="16.1640625" style="183" hidden="1" customWidth="1"/>
    <col min="12" max="12" width="14.33203125" style="183" hidden="1" customWidth="1"/>
    <col min="13" max="13" width="5.5" style="183" bestFit="1" customWidth="1"/>
    <col min="14" max="47" width="2.33203125" style="183" bestFit="1" customWidth="1"/>
    <col min="48" max="16384" width="9.33203125" style="183"/>
  </cols>
  <sheetData>
    <row r="1" spans="1:12" ht="6" customHeight="1"/>
    <row r="2" spans="1:12" ht="15.75">
      <c r="B2" s="181" t="s">
        <v>182</v>
      </c>
      <c r="C2" s="182"/>
      <c r="D2" s="182"/>
      <c r="E2" s="182"/>
    </row>
    <row r="3" spans="1:12" ht="15.75">
      <c r="B3" s="185" t="s">
        <v>183</v>
      </c>
      <c r="C3" s="185"/>
      <c r="D3" s="185"/>
      <c r="E3" s="185"/>
      <c r="F3" s="186"/>
      <c r="G3" s="185"/>
    </row>
    <row r="4" spans="1:12" ht="4.5" customHeight="1">
      <c r="B4" s="185"/>
      <c r="C4" s="187"/>
      <c r="D4" s="187"/>
      <c r="E4" s="187"/>
      <c r="F4" s="186"/>
    </row>
    <row r="5" spans="1:12" ht="13.5" customHeight="1">
      <c r="B5" s="188" t="s">
        <v>261</v>
      </c>
      <c r="C5" s="189"/>
      <c r="D5" s="189"/>
      <c r="E5" s="189"/>
      <c r="F5" s="190"/>
    </row>
    <row r="6" spans="1:12" ht="5.25" hidden="1" customHeight="1">
      <c r="B6" s="188"/>
      <c r="C6" s="189"/>
      <c r="D6" s="189"/>
      <c r="E6" s="189"/>
      <c r="F6" s="190"/>
    </row>
    <row r="7" spans="1:12" ht="6.75" customHeight="1"/>
    <row r="8" spans="1:12" s="184" customFormat="1" ht="24" customHeight="1">
      <c r="A8" s="243" t="s">
        <v>186</v>
      </c>
      <c r="B8" s="243" t="s">
        <v>187</v>
      </c>
      <c r="C8" s="244" t="s">
        <v>62</v>
      </c>
      <c r="D8" s="244" t="s">
        <v>76</v>
      </c>
      <c r="E8" s="244" t="s">
        <v>193</v>
      </c>
      <c r="F8" s="244" t="s">
        <v>194</v>
      </c>
      <c r="G8" s="244" t="s">
        <v>262</v>
      </c>
      <c r="H8" s="245" t="s">
        <v>242</v>
      </c>
      <c r="I8" s="222" t="s">
        <v>243</v>
      </c>
      <c r="J8" s="192" t="s">
        <v>244</v>
      </c>
      <c r="K8" s="192" t="s">
        <v>245</v>
      </c>
      <c r="L8" s="192" t="s">
        <v>246</v>
      </c>
    </row>
    <row r="9" spans="1:12">
      <c r="A9" s="243" t="s">
        <v>196</v>
      </c>
      <c r="B9" s="243">
        <v>1</v>
      </c>
      <c r="C9" s="243"/>
      <c r="D9" s="243"/>
      <c r="E9" s="243"/>
      <c r="F9" s="213"/>
      <c r="G9" s="213"/>
    </row>
    <row r="10" spans="1:12">
      <c r="A10" s="243" t="s">
        <v>197</v>
      </c>
      <c r="B10" s="246" t="s">
        <v>198</v>
      </c>
      <c r="C10" s="238"/>
      <c r="D10" s="238"/>
      <c r="E10" s="238"/>
      <c r="F10" s="238"/>
      <c r="G10" s="238"/>
    </row>
    <row r="11" spans="1:12">
      <c r="A11" s="243">
        <v>1</v>
      </c>
      <c r="B11" s="246" t="s">
        <v>199</v>
      </c>
      <c r="C11" s="200">
        <v>11578220</v>
      </c>
      <c r="D11" s="200">
        <v>12451381</v>
      </c>
      <c r="E11" s="200">
        <f>+D11-C11</f>
        <v>873161</v>
      </c>
      <c r="F11" s="200">
        <f>+E11/C11*100</f>
        <v>7.5414096467332632</v>
      </c>
      <c r="G11" s="200"/>
      <c r="H11" s="228">
        <f>[1]Annexure_Final!Z1578</f>
        <v>0</v>
      </c>
      <c r="I11" s="228">
        <f>[1]Annexure_Final!AA1578</f>
        <v>0</v>
      </c>
      <c r="J11" s="228">
        <f>[1]Annexure_Final!AB1578</f>
        <v>0</v>
      </c>
      <c r="K11" s="228">
        <f>[1]Annexure_Final!AC1578</f>
        <v>0</v>
      </c>
      <c r="L11" s="228">
        <f>[1]Annexure_Final!AD1578</f>
        <v>0</v>
      </c>
    </row>
    <row r="12" spans="1:12" ht="7.5" customHeight="1">
      <c r="A12" s="243"/>
      <c r="B12" s="246"/>
      <c r="C12" s="200">
        <v>0</v>
      </c>
      <c r="D12" s="200">
        <v>0</v>
      </c>
      <c r="E12" s="200">
        <f t="shared" ref="E12:E47" si="0">+D12-C12</f>
        <v>0</v>
      </c>
      <c r="F12" s="200"/>
      <c r="G12" s="200"/>
    </row>
    <row r="13" spans="1:12">
      <c r="A13" s="243">
        <v>2</v>
      </c>
      <c r="B13" s="246" t="s">
        <v>201</v>
      </c>
      <c r="C13" s="200">
        <v>0</v>
      </c>
      <c r="D13" s="200">
        <v>0</v>
      </c>
      <c r="E13" s="200">
        <f t="shared" si="0"/>
        <v>0</v>
      </c>
      <c r="F13" s="200"/>
      <c r="G13" s="200"/>
    </row>
    <row r="14" spans="1:12" ht="25.5">
      <c r="A14" s="243">
        <v>2.1</v>
      </c>
      <c r="B14" s="246" t="s">
        <v>202</v>
      </c>
      <c r="C14" s="200">
        <v>5375506</v>
      </c>
      <c r="D14" s="200">
        <v>9749611</v>
      </c>
      <c r="E14" s="200">
        <f t="shared" si="0"/>
        <v>4374105</v>
      </c>
      <c r="F14" s="200">
        <f t="shared" ref="F14:F15" si="1">+E14/C14*100</f>
        <v>81.371037442800727</v>
      </c>
      <c r="G14" s="200" t="s">
        <v>263</v>
      </c>
      <c r="H14" s="228">
        <f>[1]Annexure_Final!Z1621+[1]Annexure_Final!Z1622+[1]Annexure_Final!Z1623+[1]Annexure_Final!Z1624+[1]Annexure_Final!Z1625+[1]Annexure_Final!Z1626+[1]Annexure_Final!Z1627+[1]Annexure_Final!Z1628+[1]Annexure_Final!Z1629+[1]Annexure_Final!Z1630+[1]Annexure_Final!Z1647+[1]Annexure_Final!Z1648+[1]Annexure_Final!Z1649+[1]Annexure_Final!Z1650+[1]Annexure_Final!Z1651+[1]Annexure_Final!Z1652</f>
        <v>0</v>
      </c>
      <c r="I14" s="228">
        <f>[1]Annexure_Final!AA1621+[1]Annexure_Final!AA1622+[1]Annexure_Final!AA1623+[1]Annexure_Final!AA1624+[1]Annexure_Final!AA1625+[1]Annexure_Final!AA1626+[1]Annexure_Final!AA1627+[1]Annexure_Final!AA1628+[1]Annexure_Final!AA1629+[1]Annexure_Final!AA1630+[1]Annexure_Final!AA1647+[1]Annexure_Final!AA1648+[1]Annexure_Final!AA1649+[1]Annexure_Final!AA1650+[1]Annexure_Final!AA1651+[1]Annexure_Final!AA1652</f>
        <v>0</v>
      </c>
      <c r="J14" s="228">
        <f>[1]Annexure_Final!AB1621+[1]Annexure_Final!AB1622+[1]Annexure_Final!AB1623+[1]Annexure_Final!AB1624+[1]Annexure_Final!AB1625+[1]Annexure_Final!AB1626+[1]Annexure_Final!AB1627+[1]Annexure_Final!AB1628+[1]Annexure_Final!AB1629+[1]Annexure_Final!AB1630+[1]Annexure_Final!AB1647+[1]Annexure_Final!AB1648+[1]Annexure_Final!AB1649+[1]Annexure_Final!AB1650+[1]Annexure_Final!AB1651+[1]Annexure_Final!AB1652</f>
        <v>0</v>
      </c>
      <c r="K14" s="228">
        <f>[1]Annexure_Final!AC1621+[1]Annexure_Final!AC1622+[1]Annexure_Final!AC1623+[1]Annexure_Final!AC1624+[1]Annexure_Final!AC1625+[1]Annexure_Final!AC1626+[1]Annexure_Final!AC1627+[1]Annexure_Final!AC1628+[1]Annexure_Final!AC1629+[1]Annexure_Final!AC1630+[1]Annexure_Final!AC1647+[1]Annexure_Final!AC1648+[1]Annexure_Final!AC1649+[1]Annexure_Final!AC1650+[1]Annexure_Final!AC1651+[1]Annexure_Final!AC1652</f>
        <v>0</v>
      </c>
      <c r="L14" s="228">
        <f>[1]Annexure_Final!AD1621+[1]Annexure_Final!AD1622+[1]Annexure_Final!AD1623+[1]Annexure_Final!AD1624+[1]Annexure_Final!AD1625+[1]Annexure_Final!AD1626+[1]Annexure_Final!AD1627+[1]Annexure_Final!AD1628+[1]Annexure_Final!AD1629+[1]Annexure_Final!AD1630+[1]Annexure_Final!AD1647+[1]Annexure_Final!AD1648+[1]Annexure_Final!AD1649+[1]Annexure_Final!AD1650+[1]Annexure_Final!AD1651+[1]Annexure_Final!AD1652</f>
        <v>0</v>
      </c>
    </row>
    <row r="15" spans="1:12" ht="25.5">
      <c r="A15" s="243">
        <v>2.2000000000000002</v>
      </c>
      <c r="B15" s="246" t="s">
        <v>204</v>
      </c>
      <c r="C15" s="200">
        <v>36596339</v>
      </c>
      <c r="D15" s="200">
        <v>61107080</v>
      </c>
      <c r="E15" s="200">
        <f t="shared" si="0"/>
        <v>24510741</v>
      </c>
      <c r="F15" s="200">
        <f t="shared" si="1"/>
        <v>66.975937128574529</v>
      </c>
      <c r="G15" s="200" t="s">
        <v>263</v>
      </c>
      <c r="H15" s="229" t="e">
        <f>#REF!-H14</f>
        <v>#REF!</v>
      </c>
      <c r="I15" s="230" t="e">
        <f>#REF!-I14</f>
        <v>#REF!</v>
      </c>
      <c r="J15" s="230" t="e">
        <f>#REF!-J14</f>
        <v>#REF!</v>
      </c>
      <c r="K15" s="230" t="e">
        <f>#REF!-K14</f>
        <v>#REF!</v>
      </c>
      <c r="L15" s="230" t="e">
        <f>#REF!-L14</f>
        <v>#REF!</v>
      </c>
    </row>
    <row r="16" spans="1:12">
      <c r="A16" s="243"/>
      <c r="B16" s="246" t="s">
        <v>206</v>
      </c>
      <c r="C16" s="247">
        <f t="shared" ref="C16:L16" si="2">C14+C15</f>
        <v>41971845</v>
      </c>
      <c r="D16" s="247">
        <f t="shared" si="2"/>
        <v>70856691</v>
      </c>
      <c r="E16" s="200">
        <f t="shared" si="0"/>
        <v>28884846</v>
      </c>
      <c r="F16" s="200">
        <f>+E16/C16*100</f>
        <v>68.819576551852791</v>
      </c>
      <c r="G16" s="247"/>
      <c r="H16" s="233" t="e">
        <f t="shared" si="2"/>
        <v>#REF!</v>
      </c>
      <c r="I16" s="234" t="e">
        <f t="shared" si="2"/>
        <v>#REF!</v>
      </c>
      <c r="J16" s="234" t="e">
        <f t="shared" si="2"/>
        <v>#REF!</v>
      </c>
      <c r="K16" s="234" t="e">
        <f t="shared" si="2"/>
        <v>#REF!</v>
      </c>
      <c r="L16" s="234" t="e">
        <f t="shared" si="2"/>
        <v>#REF!</v>
      </c>
    </row>
    <row r="17" spans="1:12" ht="5.25" customHeight="1">
      <c r="A17" s="243"/>
      <c r="B17" s="246"/>
      <c r="C17" s="200">
        <v>0</v>
      </c>
      <c r="D17" s="200">
        <v>0</v>
      </c>
      <c r="E17" s="200">
        <f t="shared" si="0"/>
        <v>0</v>
      </c>
      <c r="F17" s="200"/>
      <c r="G17" s="200"/>
    </row>
    <row r="18" spans="1:12" ht="178.5">
      <c r="A18" s="243">
        <v>3</v>
      </c>
      <c r="B18" s="246" t="s">
        <v>207</v>
      </c>
      <c r="C18" s="200">
        <v>52636805</v>
      </c>
      <c r="D18" s="200">
        <v>68647464</v>
      </c>
      <c r="E18" s="200">
        <f t="shared" si="0"/>
        <v>16010659</v>
      </c>
      <c r="F18" s="200">
        <f t="shared" ref="F18:F19" si="3">+E18/C18*100</f>
        <v>30.417231820966339</v>
      </c>
      <c r="G18" s="248" t="s">
        <v>264</v>
      </c>
      <c r="H18" s="229" t="e">
        <f>#REF!-#REF!</f>
        <v>#REF!</v>
      </c>
      <c r="I18" s="230" t="e">
        <f>#REF!-#REF!</f>
        <v>#REF!</v>
      </c>
      <c r="J18" s="230" t="e">
        <f>#REF!-#REF!</f>
        <v>#REF!</v>
      </c>
      <c r="K18" s="230" t="e">
        <f>#REF!-#REF!</f>
        <v>#REF!</v>
      </c>
      <c r="L18" s="230" t="e">
        <f>#REF!-#REF!</f>
        <v>#REF!</v>
      </c>
    </row>
    <row r="19" spans="1:12">
      <c r="A19" s="243">
        <v>4</v>
      </c>
      <c r="B19" s="246" t="s">
        <v>208</v>
      </c>
      <c r="C19" s="200">
        <v>73183721</v>
      </c>
      <c r="D19" s="200">
        <v>79377758</v>
      </c>
      <c r="E19" s="200">
        <f t="shared" si="0"/>
        <v>6194037</v>
      </c>
      <c r="F19" s="200">
        <f t="shared" si="3"/>
        <v>8.4636814244523038</v>
      </c>
      <c r="G19" s="200"/>
      <c r="H19" s="228" t="e">
        <f>[1]Annexure_Final!Z1700-#REF!</f>
        <v>#REF!</v>
      </c>
      <c r="I19" s="228" t="e">
        <f>[1]Annexure_Final!AA1700-#REF!</f>
        <v>#REF!</v>
      </c>
      <c r="J19" s="228" t="e">
        <f>[1]Annexure_Final!AB1700-#REF!</f>
        <v>#REF!</v>
      </c>
      <c r="K19" s="228" t="e">
        <f>[1]Annexure_Final!AC1700-#REF!</f>
        <v>#REF!</v>
      </c>
      <c r="L19" s="228" t="e">
        <f>[1]Annexure_Final!AD1700-#REF!</f>
        <v>#REF!</v>
      </c>
    </row>
    <row r="20" spans="1:12">
      <c r="A20" s="243"/>
      <c r="B20" s="246"/>
      <c r="C20" s="200">
        <v>0</v>
      </c>
      <c r="D20" s="200">
        <v>0</v>
      </c>
      <c r="E20" s="200">
        <f t="shared" si="0"/>
        <v>0</v>
      </c>
      <c r="F20" s="200"/>
      <c r="G20" s="200"/>
      <c r="H20" s="235"/>
      <c r="I20" s="235"/>
      <c r="J20" s="235"/>
      <c r="K20" s="235"/>
      <c r="L20" s="235"/>
    </row>
    <row r="21" spans="1:12">
      <c r="A21" s="243">
        <v>5</v>
      </c>
      <c r="B21" s="246" t="s">
        <v>209</v>
      </c>
      <c r="C21" s="200">
        <v>0</v>
      </c>
      <c r="D21" s="200">
        <v>0</v>
      </c>
      <c r="E21" s="200">
        <f t="shared" si="0"/>
        <v>0</v>
      </c>
      <c r="F21" s="200"/>
      <c r="G21" s="200"/>
      <c r="H21" s="235"/>
      <c r="I21" s="235"/>
      <c r="J21" s="235"/>
      <c r="K21" s="235"/>
      <c r="L21" s="235"/>
    </row>
    <row r="22" spans="1:12" ht="27.75" customHeight="1">
      <c r="A22" s="249">
        <v>5.0999999999999996</v>
      </c>
      <c r="B22" s="238" t="s">
        <v>210</v>
      </c>
      <c r="C22" s="200">
        <v>9245083</v>
      </c>
      <c r="D22" s="200">
        <v>6869749</v>
      </c>
      <c r="E22" s="200">
        <f t="shared" si="0"/>
        <v>-2375334</v>
      </c>
      <c r="F22" s="200">
        <f t="shared" ref="F22:F26" si="4">+E22/C22*100</f>
        <v>-25.692944022244042</v>
      </c>
      <c r="G22" s="200" t="s">
        <v>265</v>
      </c>
      <c r="H22" s="228" t="e">
        <f>[1]Annexure_Final!Z1665-#REF!</f>
        <v>#REF!</v>
      </c>
      <c r="I22" s="228" t="e">
        <f>[1]Annexure_Final!AA1665-#REF!</f>
        <v>#REF!</v>
      </c>
      <c r="J22" s="228" t="e">
        <f>[1]Annexure_Final!AB1665-#REF!</f>
        <v>#REF!</v>
      </c>
      <c r="K22" s="228" t="e">
        <f>[1]Annexure_Final!AC1665-#REF!</f>
        <v>#REF!</v>
      </c>
      <c r="L22" s="228" t="e">
        <f>[1]Annexure_Final!AD1665-#REF!</f>
        <v>#REF!</v>
      </c>
    </row>
    <row r="23" spans="1:12">
      <c r="A23" s="249">
        <v>5.2</v>
      </c>
      <c r="B23" s="238" t="s">
        <v>212</v>
      </c>
      <c r="C23" s="200">
        <v>32545715</v>
      </c>
      <c r="D23" s="200">
        <v>35172901</v>
      </c>
      <c r="E23" s="200">
        <f t="shared" si="0"/>
        <v>2627186</v>
      </c>
      <c r="F23" s="200">
        <f t="shared" si="4"/>
        <v>8.0722946169718508</v>
      </c>
      <c r="G23" s="200"/>
      <c r="H23" s="228" t="e">
        <f>[1]Annexure_Final!Z1708-#REF!</f>
        <v>#REF!</v>
      </c>
      <c r="I23" s="228" t="e">
        <f>[1]Annexure_Final!AA1708-#REF!</f>
        <v>#REF!</v>
      </c>
      <c r="J23" s="228" t="e">
        <f>[1]Annexure_Final!AB1708-#REF!</f>
        <v>#REF!</v>
      </c>
      <c r="K23" s="228" t="e">
        <f>[1]Annexure_Final!AC1708-#REF!</f>
        <v>#REF!</v>
      </c>
      <c r="L23" s="228" t="e">
        <f>[1]Annexure_Final!AD1708-#REF!</f>
        <v>#REF!</v>
      </c>
    </row>
    <row r="24" spans="1:12" ht="38.25">
      <c r="A24" s="249">
        <v>5.3</v>
      </c>
      <c r="B24" s="238" t="s">
        <v>213</v>
      </c>
      <c r="C24" s="200">
        <v>2360474</v>
      </c>
      <c r="D24" s="200">
        <v>7400666</v>
      </c>
      <c r="E24" s="200">
        <f t="shared" si="0"/>
        <v>5040192</v>
      </c>
      <c r="F24" s="200">
        <f t="shared" si="4"/>
        <v>213.52457175973979</v>
      </c>
      <c r="G24" s="200" t="s">
        <v>266</v>
      </c>
      <c r="H24" s="228" t="e">
        <f>[1]Annexure_Final!Z1723-#REF!</f>
        <v>#REF!</v>
      </c>
      <c r="I24" s="228" t="e">
        <f>[1]Annexure_Final!AA1723-#REF!</f>
        <v>#REF!</v>
      </c>
      <c r="J24" s="228" t="e">
        <f>[1]Annexure_Final!AB1723-#REF!</f>
        <v>#REF!</v>
      </c>
      <c r="K24" s="228" t="e">
        <f>[1]Annexure_Final!AC1723-#REF!</f>
        <v>#REF!</v>
      </c>
      <c r="L24" s="228" t="e">
        <f>[1]Annexure_Final!AD1723-#REF!</f>
        <v>#REF!</v>
      </c>
    </row>
    <row r="25" spans="1:12" ht="16.5" customHeight="1">
      <c r="A25" s="249">
        <v>5.4</v>
      </c>
      <c r="B25" s="238" t="s">
        <v>214</v>
      </c>
      <c r="C25" s="200">
        <v>2786187</v>
      </c>
      <c r="D25" s="200">
        <v>3458005</v>
      </c>
      <c r="E25" s="200">
        <f t="shared" si="0"/>
        <v>671818</v>
      </c>
      <c r="F25" s="200">
        <f t="shared" si="4"/>
        <v>24.112451892137894</v>
      </c>
      <c r="G25" s="200" t="s">
        <v>267</v>
      </c>
      <c r="H25" s="228" t="e">
        <f>[1]Annexure_Final!Z1738-#REF!</f>
        <v>#REF!</v>
      </c>
      <c r="I25" s="228" t="e">
        <f>[1]Annexure_Final!AA1738-#REF!</f>
        <v>#REF!</v>
      </c>
      <c r="J25" s="228" t="e">
        <f>[1]Annexure_Final!AB1738-#REF!</f>
        <v>#REF!</v>
      </c>
      <c r="K25" s="228" t="e">
        <f>[1]Annexure_Final!AC1738-#REF!</f>
        <v>#REF!</v>
      </c>
      <c r="L25" s="228" t="e">
        <f>[1]Annexure_Final!AD1738-#REF!</f>
        <v>#REF!</v>
      </c>
    </row>
    <row r="26" spans="1:12">
      <c r="A26" s="249">
        <v>5.5</v>
      </c>
      <c r="B26" s="238" t="s">
        <v>216</v>
      </c>
      <c r="C26" s="200">
        <v>3340903</v>
      </c>
      <c r="D26" s="200">
        <v>2612274</v>
      </c>
      <c r="E26" s="200">
        <f t="shared" si="0"/>
        <v>-728629</v>
      </c>
      <c r="F26" s="200">
        <f t="shared" si="4"/>
        <v>-21.809343162612024</v>
      </c>
      <c r="G26" s="200" t="s">
        <v>268</v>
      </c>
      <c r="H26" s="228" t="e">
        <f>[1]Annexure_Final!Z1756-#REF!</f>
        <v>#REF!</v>
      </c>
      <c r="I26" s="228" t="e">
        <f>[1]Annexure_Final!AA1756-#REF!</f>
        <v>#REF!</v>
      </c>
      <c r="J26" s="228" t="e">
        <f>[1]Annexure_Final!AB1756-#REF!</f>
        <v>#REF!</v>
      </c>
      <c r="K26" s="228" t="e">
        <f>[1]Annexure_Final!AC1756-#REF!</f>
        <v>#REF!</v>
      </c>
      <c r="L26" s="228" t="e">
        <f>[1]Annexure_Final!AD1756-#REF!</f>
        <v>#REF!</v>
      </c>
    </row>
    <row r="27" spans="1:12">
      <c r="A27" s="249">
        <v>5.6</v>
      </c>
      <c r="B27" s="238" t="s">
        <v>217</v>
      </c>
      <c r="C27" s="200">
        <v>0</v>
      </c>
      <c r="D27" s="200">
        <v>0</v>
      </c>
      <c r="E27" s="200">
        <f t="shared" si="0"/>
        <v>0</v>
      </c>
      <c r="F27" s="200"/>
      <c r="G27" s="200"/>
      <c r="H27" s="228">
        <f>[1]Annexure_Final!Z1766</f>
        <v>0</v>
      </c>
      <c r="I27" s="228">
        <f>[1]Annexure_Final!AA1766</f>
        <v>0</v>
      </c>
      <c r="J27" s="228">
        <f>[1]Annexure_Final!AB1766</f>
        <v>0</v>
      </c>
      <c r="K27" s="228">
        <f>[1]Annexure_Final!AC1766</f>
        <v>0</v>
      </c>
      <c r="L27" s="228">
        <f>[1]Annexure_Final!AD1766</f>
        <v>0</v>
      </c>
    </row>
    <row r="28" spans="1:12">
      <c r="A28" s="249">
        <v>5.7</v>
      </c>
      <c r="B28" s="238" t="s">
        <v>218</v>
      </c>
      <c r="C28" s="200">
        <v>0</v>
      </c>
      <c r="D28" s="200">
        <v>0</v>
      </c>
      <c r="E28" s="200">
        <f t="shared" si="0"/>
        <v>0</v>
      </c>
      <c r="F28" s="200"/>
      <c r="G28" s="200"/>
      <c r="H28" s="228" t="e">
        <f>[1]Annexure_Final!Z1762-#REF!</f>
        <v>#REF!</v>
      </c>
      <c r="I28" s="228" t="e">
        <f>[1]Annexure_Final!AA1762-#REF!</f>
        <v>#REF!</v>
      </c>
      <c r="J28" s="228" t="e">
        <f>[1]Annexure_Final!AB1762-#REF!</f>
        <v>#REF!</v>
      </c>
      <c r="K28" s="228" t="e">
        <f>[1]Annexure_Final!AC1762-#REF!</f>
        <v>#REF!</v>
      </c>
      <c r="L28" s="228" t="e">
        <f>[1]Annexure_Final!AD1762-#REF!</f>
        <v>#REF!</v>
      </c>
    </row>
    <row r="29" spans="1:12" ht="5.25" customHeight="1">
      <c r="A29" s="249" t="s">
        <v>196</v>
      </c>
      <c r="B29" s="238" t="s">
        <v>196</v>
      </c>
      <c r="C29" s="200">
        <v>0</v>
      </c>
      <c r="D29" s="200">
        <v>0</v>
      </c>
      <c r="E29" s="200">
        <f t="shared" si="0"/>
        <v>0</v>
      </c>
      <c r="F29" s="200"/>
      <c r="G29" s="200"/>
      <c r="H29" s="228"/>
      <c r="I29" s="228"/>
      <c r="J29" s="228"/>
      <c r="K29" s="228"/>
      <c r="L29" s="228"/>
    </row>
    <row r="30" spans="1:12">
      <c r="A30" s="249"/>
      <c r="B30" s="246" t="s">
        <v>219</v>
      </c>
      <c r="C30" s="247">
        <f t="shared" ref="C30:L30" si="5">SUM(C22:C29)</f>
        <v>50278362</v>
      </c>
      <c r="D30" s="247">
        <f t="shared" si="5"/>
        <v>55513595</v>
      </c>
      <c r="E30" s="200">
        <f t="shared" si="0"/>
        <v>5235233</v>
      </c>
      <c r="F30" s="200">
        <f>+E30/C30*100</f>
        <v>10.412497129480869</v>
      </c>
      <c r="G30" s="247"/>
      <c r="H30" s="233" t="e">
        <f t="shared" si="5"/>
        <v>#REF!</v>
      </c>
      <c r="I30" s="234" t="e">
        <f t="shared" si="5"/>
        <v>#REF!</v>
      </c>
      <c r="J30" s="234" t="e">
        <f t="shared" si="5"/>
        <v>#REF!</v>
      </c>
      <c r="K30" s="234" t="e">
        <f t="shared" si="5"/>
        <v>#REF!</v>
      </c>
      <c r="L30" s="234" t="e">
        <f t="shared" si="5"/>
        <v>#REF!</v>
      </c>
    </row>
    <row r="31" spans="1:12">
      <c r="A31" s="243">
        <v>6</v>
      </c>
      <c r="B31" s="246" t="s">
        <v>220</v>
      </c>
      <c r="C31" s="200">
        <v>0</v>
      </c>
      <c r="D31" s="200">
        <v>0</v>
      </c>
      <c r="E31" s="200">
        <f t="shared" si="0"/>
        <v>0</v>
      </c>
      <c r="F31" s="200"/>
      <c r="G31" s="200"/>
    </row>
    <row r="32" spans="1:12">
      <c r="A32" s="249" t="s">
        <v>221</v>
      </c>
      <c r="B32" s="238" t="s">
        <v>222</v>
      </c>
      <c r="C32" s="200">
        <v>460435285</v>
      </c>
      <c r="D32" s="200">
        <v>483930183</v>
      </c>
      <c r="E32" s="200">
        <f t="shared" si="0"/>
        <v>23494898</v>
      </c>
      <c r="F32" s="200">
        <f t="shared" ref="F32:F35" si="6">+E32/C32*100</f>
        <v>5.1027579261220177</v>
      </c>
      <c r="G32" s="200"/>
      <c r="H32" s="229"/>
      <c r="I32" s="230"/>
      <c r="J32" s="230"/>
      <c r="K32" s="230"/>
      <c r="L32" s="230"/>
    </row>
    <row r="33" spans="1:12">
      <c r="A33" s="249">
        <v>6.2</v>
      </c>
      <c r="B33" s="238" t="s">
        <v>223</v>
      </c>
      <c r="C33" s="200">
        <v>39807011</v>
      </c>
      <c r="D33" s="200">
        <v>41198668</v>
      </c>
      <c r="E33" s="200">
        <f t="shared" si="0"/>
        <v>1391657</v>
      </c>
      <c r="F33" s="200">
        <f t="shared" si="6"/>
        <v>3.496009785813861</v>
      </c>
      <c r="G33" s="200"/>
      <c r="H33" s="229"/>
      <c r="I33" s="230"/>
      <c r="J33" s="230"/>
      <c r="K33" s="230"/>
      <c r="L33" s="230"/>
    </row>
    <row r="34" spans="1:12" ht="39" customHeight="1">
      <c r="A34" s="249">
        <v>6.3</v>
      </c>
      <c r="B34" s="238" t="s">
        <v>225</v>
      </c>
      <c r="C34" s="200">
        <v>13432393</v>
      </c>
      <c r="D34" s="200">
        <v>22758020</v>
      </c>
      <c r="E34" s="200">
        <f t="shared" si="0"/>
        <v>9325627</v>
      </c>
      <c r="F34" s="200">
        <f t="shared" si="6"/>
        <v>69.426400790983408</v>
      </c>
      <c r="G34" s="250" t="s">
        <v>269</v>
      </c>
      <c r="H34" s="229"/>
      <c r="I34" s="230"/>
      <c r="J34" s="230"/>
      <c r="K34" s="230"/>
      <c r="L34" s="230"/>
    </row>
    <row r="35" spans="1:12">
      <c r="A35" s="249">
        <v>6.4</v>
      </c>
      <c r="B35" s="238" t="s">
        <v>227</v>
      </c>
      <c r="C35" s="200">
        <v>2862369</v>
      </c>
      <c r="D35" s="200">
        <v>3363404</v>
      </c>
      <c r="E35" s="200">
        <f t="shared" si="0"/>
        <v>501035</v>
      </c>
      <c r="F35" s="200">
        <f t="shared" si="6"/>
        <v>17.504207179437731</v>
      </c>
      <c r="G35" s="200" t="s">
        <v>270</v>
      </c>
      <c r="H35" s="229"/>
      <c r="I35" s="230"/>
      <c r="J35" s="230"/>
      <c r="K35" s="230"/>
      <c r="L35" s="230"/>
    </row>
    <row r="36" spans="1:12">
      <c r="A36" s="249">
        <v>6.5</v>
      </c>
      <c r="B36" s="238" t="s">
        <v>229</v>
      </c>
      <c r="C36" s="200">
        <v>0</v>
      </c>
      <c r="D36" s="200">
        <v>0</v>
      </c>
      <c r="E36" s="200">
        <f t="shared" si="0"/>
        <v>0</v>
      </c>
      <c r="F36" s="200"/>
      <c r="G36" s="200"/>
      <c r="H36" s="228"/>
      <c r="I36" s="228"/>
      <c r="J36" s="228"/>
      <c r="K36" s="228"/>
      <c r="L36" s="228"/>
    </row>
    <row r="37" spans="1:12" ht="66.75" customHeight="1">
      <c r="A37" s="249">
        <v>6.6</v>
      </c>
      <c r="B37" s="238" t="s">
        <v>230</v>
      </c>
      <c r="C37" s="200">
        <v>8100227</v>
      </c>
      <c r="D37" s="200">
        <v>15228437</v>
      </c>
      <c r="E37" s="200">
        <f t="shared" si="0"/>
        <v>7128210</v>
      </c>
      <c r="F37" s="200">
        <f>+E37/C37*100</f>
        <v>88.000126416210307</v>
      </c>
      <c r="G37" s="248" t="s">
        <v>271</v>
      </c>
      <c r="H37" s="229"/>
      <c r="I37" s="230"/>
      <c r="J37" s="230"/>
      <c r="K37" s="230"/>
      <c r="L37" s="230"/>
    </row>
    <row r="38" spans="1:12">
      <c r="A38" s="249"/>
      <c r="B38" s="246" t="s">
        <v>232</v>
      </c>
      <c r="C38" s="247">
        <f t="shared" ref="C38:D38" si="7">SUM(C32:C37)</f>
        <v>524637285</v>
      </c>
      <c r="D38" s="247">
        <f t="shared" si="7"/>
        <v>566478712</v>
      </c>
      <c r="E38" s="200">
        <f t="shared" si="0"/>
        <v>41841427</v>
      </c>
      <c r="F38" s="200">
        <f>+E38/C38*100</f>
        <v>7.9753056437839716</v>
      </c>
      <c r="G38" s="247"/>
      <c r="H38" s="236">
        <f t="shared" ref="H38:L38" si="8">SUM(H31:H37)</f>
        <v>0</v>
      </c>
      <c r="I38" s="237">
        <f t="shared" si="8"/>
        <v>0</v>
      </c>
      <c r="J38" s="237">
        <f t="shared" si="8"/>
        <v>0</v>
      </c>
      <c r="K38" s="237">
        <f t="shared" si="8"/>
        <v>0</v>
      </c>
      <c r="L38" s="237">
        <f t="shared" si="8"/>
        <v>0</v>
      </c>
    </row>
    <row r="39" spans="1:12" s="211" customFormat="1">
      <c r="A39" s="249">
        <v>7</v>
      </c>
      <c r="B39" s="238" t="s">
        <v>233</v>
      </c>
      <c r="C39" s="200">
        <v>58088</v>
      </c>
      <c r="D39" s="200">
        <v>56844</v>
      </c>
      <c r="E39" s="200">
        <f t="shared" si="0"/>
        <v>-1244</v>
      </c>
      <c r="F39" s="200">
        <f>+E39/C39*100</f>
        <v>-2.1415782950006887</v>
      </c>
      <c r="G39" s="200"/>
      <c r="H39" s="228"/>
      <c r="I39" s="228"/>
      <c r="J39" s="228"/>
      <c r="K39" s="228"/>
      <c r="L39" s="228"/>
    </row>
    <row r="40" spans="1:12" ht="3.75" customHeight="1">
      <c r="A40" s="249"/>
      <c r="B40" s="238"/>
      <c r="C40" s="200">
        <v>0</v>
      </c>
      <c r="D40" s="200">
        <v>0</v>
      </c>
      <c r="E40" s="200">
        <f t="shared" si="0"/>
        <v>0</v>
      </c>
      <c r="F40" s="200"/>
      <c r="G40" s="200"/>
      <c r="H40" s="228"/>
      <c r="I40" s="228"/>
      <c r="J40" s="228"/>
      <c r="K40" s="228"/>
      <c r="L40" s="228"/>
    </row>
    <row r="41" spans="1:12" ht="5.25" customHeight="1">
      <c r="A41" s="249"/>
      <c r="B41" s="238"/>
      <c r="C41" s="200">
        <v>0</v>
      </c>
      <c r="D41" s="200">
        <v>0</v>
      </c>
      <c r="E41" s="200">
        <f t="shared" si="0"/>
        <v>0</v>
      </c>
      <c r="F41" s="200"/>
      <c r="G41" s="200"/>
      <c r="H41" s="228"/>
      <c r="I41" s="228"/>
      <c r="J41" s="228"/>
      <c r="K41" s="228"/>
      <c r="L41" s="228"/>
    </row>
    <row r="42" spans="1:12">
      <c r="A42" s="249">
        <v>9.1</v>
      </c>
      <c r="B42" s="238" t="s">
        <v>235</v>
      </c>
      <c r="C42" s="200">
        <v>229738359</v>
      </c>
      <c r="D42" s="200">
        <v>171381601</v>
      </c>
      <c r="E42" s="200">
        <f t="shared" si="0"/>
        <v>-58356758</v>
      </c>
      <c r="F42" s="200">
        <f>+E42/C42*100</f>
        <v>-25.401399337060642</v>
      </c>
      <c r="G42" s="200"/>
      <c r="H42" s="228"/>
      <c r="I42" s="228"/>
      <c r="J42" s="228"/>
      <c r="K42" s="228"/>
      <c r="L42" s="228"/>
    </row>
    <row r="43" spans="1:12" ht="6.75" customHeight="1">
      <c r="A43" s="249"/>
      <c r="B43" s="238"/>
      <c r="C43" s="200">
        <v>0</v>
      </c>
      <c r="D43" s="200">
        <v>0</v>
      </c>
      <c r="E43" s="200">
        <f t="shared" si="0"/>
        <v>0</v>
      </c>
      <c r="F43" s="200"/>
      <c r="G43" s="200"/>
      <c r="H43" s="228"/>
      <c r="I43" s="228"/>
      <c r="J43" s="228"/>
      <c r="K43" s="228"/>
      <c r="L43" s="228"/>
    </row>
    <row r="44" spans="1:12">
      <c r="A44" s="249">
        <v>10</v>
      </c>
      <c r="B44" s="246" t="s">
        <v>236</v>
      </c>
      <c r="C44" s="200">
        <v>33801977</v>
      </c>
      <c r="D44" s="200">
        <v>35939935</v>
      </c>
      <c r="E44" s="200">
        <f t="shared" si="0"/>
        <v>2137958</v>
      </c>
      <c r="F44" s="200">
        <f>+E44/C44*100</f>
        <v>6.3249495732157923</v>
      </c>
      <c r="G44" s="200"/>
      <c r="H44" s="239"/>
      <c r="I44" s="240"/>
      <c r="J44" s="240"/>
      <c r="K44" s="240"/>
      <c r="L44" s="240"/>
    </row>
    <row r="45" spans="1:12">
      <c r="A45" s="249">
        <v>11</v>
      </c>
      <c r="B45" s="246" t="s">
        <v>237</v>
      </c>
      <c r="C45" s="247">
        <f t="shared" ref="C45:D45" si="9">C11+C16+C18+C19+C30+C38+C39+C42+C44</f>
        <v>1017884662</v>
      </c>
      <c r="D45" s="247">
        <f t="shared" si="9"/>
        <v>1060703981</v>
      </c>
      <c r="E45" s="200">
        <f t="shared" si="0"/>
        <v>42819319</v>
      </c>
      <c r="F45" s="200">
        <f>+E45/C45*100</f>
        <v>4.2066965539952301</v>
      </c>
      <c r="G45" s="247"/>
      <c r="H45" s="236" t="e">
        <f t="shared" ref="H45:L45" si="10">+H11+H16+H18+H19+H30+H38+H39+H40+H42+H44+H43</f>
        <v>#REF!</v>
      </c>
      <c r="I45" s="237" t="e">
        <f t="shared" si="10"/>
        <v>#REF!</v>
      </c>
      <c r="J45" s="237" t="e">
        <f t="shared" si="10"/>
        <v>#REF!</v>
      </c>
      <c r="K45" s="237" t="e">
        <f t="shared" si="10"/>
        <v>#REF!</v>
      </c>
      <c r="L45" s="237" t="e">
        <f t="shared" si="10"/>
        <v>#REF!</v>
      </c>
    </row>
    <row r="46" spans="1:12" ht="38.25">
      <c r="A46" s="249">
        <v>12</v>
      </c>
      <c r="B46" s="246" t="s">
        <v>238</v>
      </c>
      <c r="C46" s="200">
        <v>49752604</v>
      </c>
      <c r="D46" s="200">
        <v>78581064</v>
      </c>
      <c r="E46" s="200">
        <f t="shared" si="0"/>
        <v>28828460</v>
      </c>
      <c r="F46" s="200">
        <f>+E46/C46*100</f>
        <v>57.943620398240867</v>
      </c>
      <c r="G46" s="200" t="s">
        <v>272</v>
      </c>
      <c r="H46" s="235">
        <f>[1]Annexure_Final!Z1537+[1]Annexure_Final!Z1513</f>
        <v>3924611</v>
      </c>
      <c r="I46" s="235">
        <f>[1]Annexure_Final!AA1537+[1]Annexure_Final!AA1513</f>
        <v>2482346</v>
      </c>
      <c r="J46" s="235">
        <f>[1]Annexure_Final!AB1537+[1]Annexure_Final!AB1513</f>
        <v>3202229</v>
      </c>
      <c r="K46" s="235">
        <f>[1]Annexure_Final!AC1537+[1]Annexure_Final!AC1513</f>
        <v>1586839</v>
      </c>
      <c r="L46" s="235">
        <f>[1]Annexure_Final!AD1537+[1]Annexure_Final!AD1513</f>
        <v>26786964</v>
      </c>
    </row>
    <row r="47" spans="1:12">
      <c r="A47" s="249">
        <v>13</v>
      </c>
      <c r="B47" s="246" t="s">
        <v>240</v>
      </c>
      <c r="C47" s="247">
        <f t="shared" ref="C47:D47" si="11">C45-C46</f>
        <v>968132058</v>
      </c>
      <c r="D47" s="247">
        <f t="shared" si="11"/>
        <v>982122917</v>
      </c>
      <c r="E47" s="200">
        <f t="shared" si="0"/>
        <v>13990859</v>
      </c>
      <c r="F47" s="200">
        <f>+E47/C47*100</f>
        <v>1.4451395224844419</v>
      </c>
      <c r="G47" s="247"/>
      <c r="H47" s="241" t="e">
        <f t="shared" ref="H47:L47" si="12">+H45-H46</f>
        <v>#REF!</v>
      </c>
      <c r="I47" s="242" t="e">
        <f t="shared" si="12"/>
        <v>#REF!</v>
      </c>
      <c r="J47" s="242" t="e">
        <f t="shared" si="12"/>
        <v>#REF!</v>
      </c>
      <c r="K47" s="242" t="e">
        <f t="shared" si="12"/>
        <v>#REF!</v>
      </c>
      <c r="L47" s="242" t="e">
        <f t="shared" si="12"/>
        <v>#REF!</v>
      </c>
    </row>
    <row r="48" spans="1:12" ht="38.25">
      <c r="A48" s="249">
        <v>14</v>
      </c>
      <c r="B48" s="238" t="s">
        <v>241</v>
      </c>
      <c r="C48" s="200"/>
      <c r="D48" s="200"/>
      <c r="E48" s="200">
        <f t="shared" ref="E48" si="13">+C48-D48</f>
        <v>0</v>
      </c>
      <c r="F48" s="200"/>
      <c r="G48" s="200"/>
    </row>
  </sheetData>
  <printOptions horizontalCentered="1"/>
  <pageMargins left="0.45" right="0.24" top="0.66" bottom="0.44" header="0.51181102362204722" footer="0.37"/>
  <pageSetup paperSize="9" scale="85" fitToHeight="4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M48"/>
  <sheetViews>
    <sheetView view="pageBreakPreview" zoomScaleSheetLayoutView="100" workbookViewId="0">
      <pane xSplit="2" ySplit="8" topLeftCell="C18" activePane="bottomRight" state="frozen"/>
      <selection activeCell="B3" sqref="B3"/>
      <selection pane="topRight" activeCell="B3" sqref="B3"/>
      <selection pane="bottomLeft" activeCell="B3" sqref="B3"/>
      <selection pane="bottomRight" activeCell="B3" sqref="B3"/>
    </sheetView>
  </sheetViews>
  <sheetFormatPr defaultRowHeight="12.75"/>
  <cols>
    <col min="1" max="1" width="9.5" style="180" customWidth="1"/>
    <col min="2" max="2" width="45" style="183" customWidth="1"/>
    <col min="3" max="3" width="17.6640625" style="251" customWidth="1"/>
    <col min="4" max="4" width="17.5" style="183" customWidth="1"/>
    <col min="5" max="5" width="19.33203125" style="183" hidden="1" customWidth="1"/>
    <col min="6" max="6" width="11.83203125" style="183" customWidth="1"/>
    <col min="7" max="7" width="52.5" style="221" customWidth="1"/>
    <col min="8" max="8" width="14.33203125" style="183" hidden="1" customWidth="1"/>
    <col min="9" max="10" width="13.1640625" style="183" hidden="1" customWidth="1"/>
    <col min="11" max="11" width="16.1640625" style="183" hidden="1" customWidth="1"/>
    <col min="12" max="12" width="14.33203125" style="183" hidden="1" customWidth="1"/>
    <col min="13" max="13" width="23.6640625" style="183" customWidth="1"/>
    <col min="14" max="47" width="2.33203125" style="183" bestFit="1" customWidth="1"/>
    <col min="48" max="16384" width="9.33203125" style="183"/>
  </cols>
  <sheetData>
    <row r="1" spans="1:12" ht="3.75" customHeight="1"/>
    <row r="2" spans="1:12" ht="15.75">
      <c r="B2" s="181" t="s">
        <v>182</v>
      </c>
      <c r="C2" s="228"/>
      <c r="D2" s="182"/>
      <c r="E2" s="182"/>
    </row>
    <row r="3" spans="1:12" ht="15.75">
      <c r="B3" s="185" t="s">
        <v>183</v>
      </c>
      <c r="C3" s="252"/>
      <c r="D3" s="185"/>
      <c r="E3" s="185"/>
      <c r="F3" s="186"/>
      <c r="G3" s="218"/>
    </row>
    <row r="4" spans="1:12" ht="4.5" customHeight="1">
      <c r="B4" s="185"/>
      <c r="C4" s="253"/>
      <c r="D4" s="187"/>
      <c r="E4" s="187"/>
      <c r="F4" s="186"/>
    </row>
    <row r="5" spans="1:12" ht="15">
      <c r="B5" s="188" t="s">
        <v>184</v>
      </c>
      <c r="C5" s="188" t="s">
        <v>185</v>
      </c>
      <c r="D5" s="189"/>
      <c r="E5" s="189"/>
      <c r="F5" s="190"/>
    </row>
    <row r="6" spans="1:12" ht="4.5" customHeight="1">
      <c r="B6" s="188"/>
      <c r="C6" s="254"/>
      <c r="D6" s="189"/>
      <c r="E6" s="189"/>
      <c r="F6" s="190"/>
    </row>
    <row r="7" spans="1:12" ht="6.75" customHeight="1"/>
    <row r="8" spans="1:12" s="184" customFormat="1" ht="26.25" customHeight="1">
      <c r="A8" s="243" t="s">
        <v>186</v>
      </c>
      <c r="B8" s="243" t="s">
        <v>187</v>
      </c>
      <c r="C8" s="255" t="s">
        <v>75</v>
      </c>
      <c r="D8" s="244" t="s">
        <v>62</v>
      </c>
      <c r="E8" s="244" t="s">
        <v>193</v>
      </c>
      <c r="F8" s="244" t="s">
        <v>194</v>
      </c>
      <c r="G8" s="244" t="s">
        <v>273</v>
      </c>
      <c r="H8" s="245" t="s">
        <v>242</v>
      </c>
      <c r="I8" s="222" t="s">
        <v>243</v>
      </c>
      <c r="J8" s="192" t="s">
        <v>244</v>
      </c>
      <c r="K8" s="192" t="s">
        <v>245</v>
      </c>
      <c r="L8" s="192" t="s">
        <v>246</v>
      </c>
    </row>
    <row r="9" spans="1:12">
      <c r="A9" s="243" t="s">
        <v>196</v>
      </c>
      <c r="B9" s="243">
        <v>1</v>
      </c>
      <c r="C9" s="256"/>
      <c r="D9" s="243"/>
      <c r="E9" s="243"/>
      <c r="F9" s="213"/>
      <c r="G9" s="213"/>
    </row>
    <row r="10" spans="1:12">
      <c r="A10" s="243" t="s">
        <v>197</v>
      </c>
      <c r="B10" s="257" t="s">
        <v>198</v>
      </c>
      <c r="C10" s="214"/>
      <c r="D10" s="213"/>
      <c r="E10" s="213"/>
      <c r="F10" s="213"/>
      <c r="G10" s="213"/>
    </row>
    <row r="11" spans="1:12" ht="56.25" customHeight="1">
      <c r="A11" s="243">
        <v>1</v>
      </c>
      <c r="B11" s="257" t="s">
        <v>199</v>
      </c>
      <c r="C11" s="214">
        <v>29419306</v>
      </c>
      <c r="D11" s="214">
        <v>11578220</v>
      </c>
      <c r="E11" s="214">
        <f>+D11-C11</f>
        <v>-17841086</v>
      </c>
      <c r="F11" s="214">
        <f>+E11/C11*100</f>
        <v>-60.644142999158447</v>
      </c>
      <c r="G11" s="214" t="s">
        <v>274</v>
      </c>
      <c r="H11" s="228">
        <f>[1]Annexure_Final!Z1578</f>
        <v>0</v>
      </c>
      <c r="I11" s="228">
        <f>[1]Annexure_Final!AA1578</f>
        <v>0</v>
      </c>
      <c r="J11" s="228">
        <f>[1]Annexure_Final!AB1578</f>
        <v>0</v>
      </c>
      <c r="K11" s="228">
        <f>[1]Annexure_Final!AC1578</f>
        <v>0</v>
      </c>
      <c r="L11" s="228">
        <f>[1]Annexure_Final!AD1578</f>
        <v>0</v>
      </c>
    </row>
    <row r="12" spans="1:12">
      <c r="A12" s="243"/>
      <c r="B12" s="257"/>
      <c r="C12" s="214">
        <v>0</v>
      </c>
      <c r="D12" s="214">
        <v>0</v>
      </c>
      <c r="E12" s="214">
        <f t="shared" ref="E12:E48" si="0">+C12-D12</f>
        <v>0</v>
      </c>
      <c r="F12" s="214"/>
      <c r="G12" s="214"/>
    </row>
    <row r="13" spans="1:12">
      <c r="A13" s="243">
        <v>2</v>
      </c>
      <c r="B13" s="257" t="s">
        <v>201</v>
      </c>
      <c r="C13" s="214">
        <v>0</v>
      </c>
      <c r="D13" s="214">
        <v>0</v>
      </c>
      <c r="E13" s="214">
        <f t="shared" si="0"/>
        <v>0</v>
      </c>
      <c r="F13" s="214"/>
      <c r="G13" s="214"/>
    </row>
    <row r="14" spans="1:12" ht="25.5">
      <c r="A14" s="243">
        <v>2.1</v>
      </c>
      <c r="B14" s="257" t="s">
        <v>202</v>
      </c>
      <c r="C14" s="214">
        <v>4688227</v>
      </c>
      <c r="D14" s="214">
        <v>5375506</v>
      </c>
      <c r="E14" s="214">
        <f t="shared" ref="E14:E47" si="1">+D14-C14</f>
        <v>687279</v>
      </c>
      <c r="F14" s="214">
        <f t="shared" ref="F14:F15" si="2">+E14/C14*100</f>
        <v>14.659678381614199</v>
      </c>
      <c r="G14" s="258" t="s">
        <v>275</v>
      </c>
      <c r="H14" s="228">
        <f>[1]Annexure_Final!Z1621+[1]Annexure_Final!Z1622+[1]Annexure_Final!Z1623+[1]Annexure_Final!Z1624+[1]Annexure_Final!Z1625+[1]Annexure_Final!Z1626+[1]Annexure_Final!Z1627+[1]Annexure_Final!Z1628+[1]Annexure_Final!Z1629+[1]Annexure_Final!Z1630+[1]Annexure_Final!Z1647+[1]Annexure_Final!Z1648+[1]Annexure_Final!Z1649+[1]Annexure_Final!Z1650+[1]Annexure_Final!Z1651+[1]Annexure_Final!Z1652</f>
        <v>0</v>
      </c>
      <c r="I14" s="228">
        <f>[1]Annexure_Final!AA1621+[1]Annexure_Final!AA1622+[1]Annexure_Final!AA1623+[1]Annexure_Final!AA1624+[1]Annexure_Final!AA1625+[1]Annexure_Final!AA1626+[1]Annexure_Final!AA1627+[1]Annexure_Final!AA1628+[1]Annexure_Final!AA1629+[1]Annexure_Final!AA1630+[1]Annexure_Final!AA1647+[1]Annexure_Final!AA1648+[1]Annexure_Final!AA1649+[1]Annexure_Final!AA1650+[1]Annexure_Final!AA1651+[1]Annexure_Final!AA1652</f>
        <v>0</v>
      </c>
      <c r="J14" s="228">
        <f>[1]Annexure_Final!AB1621+[1]Annexure_Final!AB1622+[1]Annexure_Final!AB1623+[1]Annexure_Final!AB1624+[1]Annexure_Final!AB1625+[1]Annexure_Final!AB1626+[1]Annexure_Final!AB1627+[1]Annexure_Final!AB1628+[1]Annexure_Final!AB1629+[1]Annexure_Final!AB1630+[1]Annexure_Final!AB1647+[1]Annexure_Final!AB1648+[1]Annexure_Final!AB1649+[1]Annexure_Final!AB1650+[1]Annexure_Final!AB1651+[1]Annexure_Final!AB1652</f>
        <v>0</v>
      </c>
      <c r="K14" s="228">
        <f>[1]Annexure_Final!AC1621+[1]Annexure_Final!AC1622+[1]Annexure_Final!AC1623+[1]Annexure_Final!AC1624+[1]Annexure_Final!AC1625+[1]Annexure_Final!AC1626+[1]Annexure_Final!AC1627+[1]Annexure_Final!AC1628+[1]Annexure_Final!AC1629+[1]Annexure_Final!AC1630+[1]Annexure_Final!AC1647+[1]Annexure_Final!AC1648+[1]Annexure_Final!AC1649+[1]Annexure_Final!AC1650+[1]Annexure_Final!AC1651+[1]Annexure_Final!AC1652</f>
        <v>0</v>
      </c>
      <c r="L14" s="228">
        <f>[1]Annexure_Final!AD1621+[1]Annexure_Final!AD1622+[1]Annexure_Final!AD1623+[1]Annexure_Final!AD1624+[1]Annexure_Final!AD1625+[1]Annexure_Final!AD1626+[1]Annexure_Final!AD1627+[1]Annexure_Final!AD1628+[1]Annexure_Final!AD1629+[1]Annexure_Final!AD1630+[1]Annexure_Final!AD1647+[1]Annexure_Final!AD1648+[1]Annexure_Final!AD1649+[1]Annexure_Final!AD1650+[1]Annexure_Final!AD1651+[1]Annexure_Final!AD1652</f>
        <v>0</v>
      </c>
    </row>
    <row r="15" spans="1:12" ht="25.5">
      <c r="A15" s="243">
        <v>2.2000000000000002</v>
      </c>
      <c r="B15" s="257" t="s">
        <v>204</v>
      </c>
      <c r="C15" s="214">
        <v>31191760</v>
      </c>
      <c r="D15" s="214">
        <v>36596339</v>
      </c>
      <c r="E15" s="214">
        <f t="shared" si="1"/>
        <v>5404579</v>
      </c>
      <c r="F15" s="214">
        <f t="shared" si="2"/>
        <v>17.326944680261711</v>
      </c>
      <c r="G15" s="258" t="s">
        <v>275</v>
      </c>
      <c r="H15" s="229" t="e">
        <f>#REF!-H14</f>
        <v>#REF!</v>
      </c>
      <c r="I15" s="230" t="e">
        <f>#REF!-I14</f>
        <v>#REF!</v>
      </c>
      <c r="J15" s="230" t="e">
        <f>#REF!-J14</f>
        <v>#REF!</v>
      </c>
      <c r="K15" s="230" t="e">
        <f>#REF!-K14</f>
        <v>#REF!</v>
      </c>
      <c r="L15" s="230" t="e">
        <f>#REF!-L14</f>
        <v>#REF!</v>
      </c>
    </row>
    <row r="16" spans="1:12">
      <c r="A16" s="243"/>
      <c r="B16" s="257" t="s">
        <v>206</v>
      </c>
      <c r="C16" s="259">
        <f>C14+C15</f>
        <v>35879987</v>
      </c>
      <c r="D16" s="259">
        <f t="shared" ref="D16:L16" si="3">D14+D15</f>
        <v>41971845</v>
      </c>
      <c r="E16" s="214">
        <f t="shared" si="1"/>
        <v>6091858</v>
      </c>
      <c r="F16" s="214"/>
      <c r="G16" s="259"/>
      <c r="H16" s="233" t="e">
        <f t="shared" si="3"/>
        <v>#REF!</v>
      </c>
      <c r="I16" s="234" t="e">
        <f t="shared" si="3"/>
        <v>#REF!</v>
      </c>
      <c r="J16" s="234" t="e">
        <f t="shared" si="3"/>
        <v>#REF!</v>
      </c>
      <c r="K16" s="234" t="e">
        <f t="shared" si="3"/>
        <v>#REF!</v>
      </c>
      <c r="L16" s="234" t="e">
        <f t="shared" si="3"/>
        <v>#REF!</v>
      </c>
    </row>
    <row r="17" spans="1:12">
      <c r="A17" s="243"/>
      <c r="B17" s="257"/>
      <c r="C17" s="214">
        <v>0</v>
      </c>
      <c r="D17" s="214">
        <v>0</v>
      </c>
      <c r="E17" s="214">
        <f t="shared" si="1"/>
        <v>0</v>
      </c>
      <c r="F17" s="214"/>
      <c r="G17" s="214"/>
    </row>
    <row r="18" spans="1:12" ht="140.25">
      <c r="A18" s="243">
        <v>3</v>
      </c>
      <c r="B18" s="257" t="s">
        <v>207</v>
      </c>
      <c r="C18" s="214">
        <v>40696902</v>
      </c>
      <c r="D18" s="214">
        <v>52636805</v>
      </c>
      <c r="E18" s="214">
        <f t="shared" si="1"/>
        <v>11939903</v>
      </c>
      <c r="F18" s="214">
        <f t="shared" ref="F18:F19" si="4">+E18/C18*100</f>
        <v>29.3386042013714</v>
      </c>
      <c r="G18" s="210" t="s">
        <v>276</v>
      </c>
      <c r="H18" s="229" t="e">
        <f>#REF!-#REF!</f>
        <v>#REF!</v>
      </c>
      <c r="I18" s="230" t="e">
        <f>#REF!-#REF!</f>
        <v>#REF!</v>
      </c>
      <c r="J18" s="230" t="e">
        <f>#REF!-#REF!</f>
        <v>#REF!</v>
      </c>
      <c r="K18" s="230" t="e">
        <f>#REF!-#REF!</f>
        <v>#REF!</v>
      </c>
      <c r="L18" s="230" t="e">
        <f>#REF!-#REF!</f>
        <v>#REF!</v>
      </c>
    </row>
    <row r="19" spans="1:12">
      <c r="A19" s="243">
        <v>4</v>
      </c>
      <c r="B19" s="257" t="s">
        <v>208</v>
      </c>
      <c r="C19" s="214">
        <v>72094046</v>
      </c>
      <c r="D19" s="214">
        <v>73183721</v>
      </c>
      <c r="E19" s="214">
        <f t="shared" si="1"/>
        <v>1089675</v>
      </c>
      <c r="F19" s="214">
        <f t="shared" si="4"/>
        <v>1.5114632351193051</v>
      </c>
      <c r="G19" s="214"/>
      <c r="H19" s="228" t="e">
        <f>[1]Annexure_Final!Z1700-#REF!</f>
        <v>#REF!</v>
      </c>
      <c r="I19" s="228" t="e">
        <f>[1]Annexure_Final!AA1700-#REF!</f>
        <v>#REF!</v>
      </c>
      <c r="J19" s="228" t="e">
        <f>[1]Annexure_Final!AB1700-#REF!</f>
        <v>#REF!</v>
      </c>
      <c r="K19" s="228" t="e">
        <f>[1]Annexure_Final!AC1700-#REF!</f>
        <v>#REF!</v>
      </c>
      <c r="L19" s="228" t="e">
        <f>[1]Annexure_Final!AD1700-#REF!</f>
        <v>#REF!</v>
      </c>
    </row>
    <row r="20" spans="1:12">
      <c r="A20" s="243"/>
      <c r="B20" s="257"/>
      <c r="C20" s="214">
        <v>0</v>
      </c>
      <c r="D20" s="214">
        <v>0</v>
      </c>
      <c r="E20" s="214">
        <f t="shared" si="1"/>
        <v>0</v>
      </c>
      <c r="F20" s="214"/>
      <c r="G20" s="214"/>
      <c r="H20" s="235"/>
      <c r="I20" s="235"/>
      <c r="J20" s="235"/>
      <c r="K20" s="235"/>
      <c r="L20" s="235"/>
    </row>
    <row r="21" spans="1:12">
      <c r="A21" s="243">
        <v>5</v>
      </c>
      <c r="B21" s="257" t="s">
        <v>209</v>
      </c>
      <c r="C21" s="214">
        <v>0</v>
      </c>
      <c r="D21" s="214">
        <v>0</v>
      </c>
      <c r="E21" s="214">
        <f t="shared" si="1"/>
        <v>0</v>
      </c>
      <c r="F21" s="214"/>
      <c r="G21" s="214"/>
      <c r="H21" s="235"/>
      <c r="I21" s="235"/>
      <c r="J21" s="235"/>
      <c r="K21" s="235"/>
      <c r="L21" s="235"/>
    </row>
    <row r="22" spans="1:12" ht="25.5">
      <c r="A22" s="249">
        <v>5.0999999999999996</v>
      </c>
      <c r="B22" s="213" t="s">
        <v>210</v>
      </c>
      <c r="C22" s="214">
        <v>4113924</v>
      </c>
      <c r="D22" s="214">
        <v>9245083</v>
      </c>
      <c r="E22" s="214">
        <f t="shared" si="1"/>
        <v>5131159</v>
      </c>
      <c r="F22" s="214">
        <f t="shared" ref="F22:F26" si="5">+E22/C22*100</f>
        <v>124.7266356889432</v>
      </c>
      <c r="G22" s="214" t="s">
        <v>277</v>
      </c>
      <c r="H22" s="228" t="e">
        <f>[1]Annexure_Final!Z1665-#REF!</f>
        <v>#REF!</v>
      </c>
      <c r="I22" s="228" t="e">
        <f>[1]Annexure_Final!AA1665-#REF!</f>
        <v>#REF!</v>
      </c>
      <c r="J22" s="228" t="e">
        <f>[1]Annexure_Final!AB1665-#REF!</f>
        <v>#REF!</v>
      </c>
      <c r="K22" s="228" t="e">
        <f>[1]Annexure_Final!AC1665-#REF!</f>
        <v>#REF!</v>
      </c>
      <c r="L22" s="228" t="e">
        <f>[1]Annexure_Final!AD1665-#REF!</f>
        <v>#REF!</v>
      </c>
    </row>
    <row r="23" spans="1:12" ht="25.5">
      <c r="A23" s="249">
        <v>5.2</v>
      </c>
      <c r="B23" s="213" t="s">
        <v>212</v>
      </c>
      <c r="C23" s="214">
        <v>28016381</v>
      </c>
      <c r="D23" s="214">
        <v>32545715</v>
      </c>
      <c r="E23" s="214">
        <f t="shared" si="1"/>
        <v>4529334</v>
      </c>
      <c r="F23" s="214">
        <f t="shared" si="5"/>
        <v>16.166734739936611</v>
      </c>
      <c r="G23" s="214" t="s">
        <v>278</v>
      </c>
      <c r="H23" s="228" t="e">
        <f>[1]Annexure_Final!Z1708-#REF!</f>
        <v>#REF!</v>
      </c>
      <c r="I23" s="228" t="e">
        <f>[1]Annexure_Final!AA1708-#REF!</f>
        <v>#REF!</v>
      </c>
      <c r="J23" s="228" t="e">
        <f>[1]Annexure_Final!AB1708-#REF!</f>
        <v>#REF!</v>
      </c>
      <c r="K23" s="228" t="e">
        <f>[1]Annexure_Final!AC1708-#REF!</f>
        <v>#REF!</v>
      </c>
      <c r="L23" s="228" t="e">
        <f>[1]Annexure_Final!AD1708-#REF!</f>
        <v>#REF!</v>
      </c>
    </row>
    <row r="24" spans="1:12">
      <c r="A24" s="249">
        <v>5.3</v>
      </c>
      <c r="B24" s="213" t="s">
        <v>213</v>
      </c>
      <c r="C24" s="214">
        <v>2465176</v>
      </c>
      <c r="D24" s="214">
        <v>2360474</v>
      </c>
      <c r="E24" s="214">
        <f t="shared" si="1"/>
        <v>-104702</v>
      </c>
      <c r="F24" s="214">
        <f t="shared" si="5"/>
        <v>-4.24724238756178</v>
      </c>
      <c r="G24" s="214"/>
      <c r="H24" s="228" t="e">
        <f>[1]Annexure_Final!Z1723-#REF!</f>
        <v>#REF!</v>
      </c>
      <c r="I24" s="228" t="e">
        <f>[1]Annexure_Final!AA1723-#REF!</f>
        <v>#REF!</v>
      </c>
      <c r="J24" s="228" t="e">
        <f>[1]Annexure_Final!AB1723-#REF!</f>
        <v>#REF!</v>
      </c>
      <c r="K24" s="228" t="e">
        <f>[1]Annexure_Final!AC1723-#REF!</f>
        <v>#REF!</v>
      </c>
      <c r="L24" s="228" t="e">
        <f>[1]Annexure_Final!AD1723-#REF!</f>
        <v>#REF!</v>
      </c>
    </row>
    <row r="25" spans="1:12" ht="25.5">
      <c r="A25" s="249">
        <v>5.4</v>
      </c>
      <c r="B25" s="213" t="s">
        <v>214</v>
      </c>
      <c r="C25" s="214">
        <v>1902186</v>
      </c>
      <c r="D25" s="214">
        <v>2786187</v>
      </c>
      <c r="E25" s="214">
        <f t="shared" si="1"/>
        <v>884001</v>
      </c>
      <c r="F25" s="214">
        <f t="shared" si="5"/>
        <v>46.472900126486053</v>
      </c>
      <c r="G25" s="214" t="s">
        <v>279</v>
      </c>
      <c r="H25" s="228" t="e">
        <f>[1]Annexure_Final!Z1738-#REF!</f>
        <v>#REF!</v>
      </c>
      <c r="I25" s="228" t="e">
        <f>[1]Annexure_Final!AA1738-#REF!</f>
        <v>#REF!</v>
      </c>
      <c r="J25" s="228" t="e">
        <f>[1]Annexure_Final!AB1738-#REF!</f>
        <v>#REF!</v>
      </c>
      <c r="K25" s="228" t="e">
        <f>[1]Annexure_Final!AC1738-#REF!</f>
        <v>#REF!</v>
      </c>
      <c r="L25" s="228" t="e">
        <f>[1]Annexure_Final!AD1738-#REF!</f>
        <v>#REF!</v>
      </c>
    </row>
    <row r="26" spans="1:12" ht="25.5">
      <c r="A26" s="249">
        <v>5.5</v>
      </c>
      <c r="B26" s="213" t="s">
        <v>216</v>
      </c>
      <c r="C26" s="214">
        <v>2594027</v>
      </c>
      <c r="D26" s="214">
        <v>3340903</v>
      </c>
      <c r="E26" s="214">
        <f t="shared" si="1"/>
        <v>746876</v>
      </c>
      <c r="F26" s="214">
        <f t="shared" si="5"/>
        <v>28.792144414842252</v>
      </c>
      <c r="G26" s="214" t="s">
        <v>280</v>
      </c>
      <c r="H26" s="228" t="e">
        <f>[1]Annexure_Final!Z1756-#REF!</f>
        <v>#REF!</v>
      </c>
      <c r="I26" s="228" t="e">
        <f>[1]Annexure_Final!AA1756-#REF!</f>
        <v>#REF!</v>
      </c>
      <c r="J26" s="228" t="e">
        <f>[1]Annexure_Final!AB1756-#REF!</f>
        <v>#REF!</v>
      </c>
      <c r="K26" s="228" t="e">
        <f>[1]Annexure_Final!AC1756-#REF!</f>
        <v>#REF!</v>
      </c>
      <c r="L26" s="228" t="e">
        <f>[1]Annexure_Final!AD1756-#REF!</f>
        <v>#REF!</v>
      </c>
    </row>
    <row r="27" spans="1:12">
      <c r="A27" s="249">
        <v>5.6</v>
      </c>
      <c r="B27" s="213" t="s">
        <v>217</v>
      </c>
      <c r="C27" s="214">
        <v>0</v>
      </c>
      <c r="D27" s="214">
        <v>0</v>
      </c>
      <c r="E27" s="214">
        <f t="shared" si="1"/>
        <v>0</v>
      </c>
      <c r="F27" s="214"/>
      <c r="G27" s="214"/>
      <c r="H27" s="228">
        <f>[1]Annexure_Final!Z1766</f>
        <v>0</v>
      </c>
      <c r="I27" s="228">
        <f>[1]Annexure_Final!AA1766</f>
        <v>0</v>
      </c>
      <c r="J27" s="228">
        <f>[1]Annexure_Final!AB1766</f>
        <v>0</v>
      </c>
      <c r="K27" s="228">
        <f>[1]Annexure_Final!AC1766</f>
        <v>0</v>
      </c>
      <c r="L27" s="228">
        <f>[1]Annexure_Final!AD1766</f>
        <v>0</v>
      </c>
    </row>
    <row r="28" spans="1:12">
      <c r="A28" s="249">
        <v>5.7</v>
      </c>
      <c r="B28" s="213" t="s">
        <v>218</v>
      </c>
      <c r="C28" s="214">
        <v>0</v>
      </c>
      <c r="D28" s="214">
        <v>0</v>
      </c>
      <c r="E28" s="214">
        <f t="shared" si="1"/>
        <v>0</v>
      </c>
      <c r="F28" s="214"/>
      <c r="G28" s="214"/>
      <c r="H28" s="228" t="e">
        <f>[1]Annexure_Final!Z1762-#REF!</f>
        <v>#REF!</v>
      </c>
      <c r="I28" s="228" t="e">
        <f>[1]Annexure_Final!AA1762-#REF!</f>
        <v>#REF!</v>
      </c>
      <c r="J28" s="228" t="e">
        <f>[1]Annexure_Final!AB1762-#REF!</f>
        <v>#REF!</v>
      </c>
      <c r="K28" s="228" t="e">
        <f>[1]Annexure_Final!AC1762-#REF!</f>
        <v>#REF!</v>
      </c>
      <c r="L28" s="228" t="e">
        <f>[1]Annexure_Final!AD1762-#REF!</f>
        <v>#REF!</v>
      </c>
    </row>
    <row r="29" spans="1:12">
      <c r="A29" s="249" t="s">
        <v>196</v>
      </c>
      <c r="B29" s="213" t="s">
        <v>196</v>
      </c>
      <c r="C29" s="214">
        <v>0</v>
      </c>
      <c r="D29" s="214">
        <v>0</v>
      </c>
      <c r="E29" s="214">
        <f t="shared" si="1"/>
        <v>0</v>
      </c>
      <c r="F29" s="214"/>
      <c r="G29" s="214"/>
      <c r="H29" s="228"/>
      <c r="I29" s="228"/>
      <c r="J29" s="228"/>
      <c r="K29" s="228"/>
      <c r="L29" s="228"/>
    </row>
    <row r="30" spans="1:12">
      <c r="A30" s="249"/>
      <c r="B30" s="257" t="s">
        <v>219</v>
      </c>
      <c r="C30" s="259">
        <f>SUM(C22:C29)</f>
        <v>39091694</v>
      </c>
      <c r="D30" s="259">
        <f t="shared" ref="D30:L30" si="6">SUM(D22:D29)</f>
        <v>50278362</v>
      </c>
      <c r="E30" s="214">
        <f t="shared" si="1"/>
        <v>11186668</v>
      </c>
      <c r="F30" s="214"/>
      <c r="G30" s="259"/>
      <c r="H30" s="233" t="e">
        <f t="shared" si="6"/>
        <v>#REF!</v>
      </c>
      <c r="I30" s="234" t="e">
        <f t="shared" si="6"/>
        <v>#REF!</v>
      </c>
      <c r="J30" s="234" t="e">
        <f t="shared" si="6"/>
        <v>#REF!</v>
      </c>
      <c r="K30" s="234" t="e">
        <f t="shared" si="6"/>
        <v>#REF!</v>
      </c>
      <c r="L30" s="234" t="e">
        <f t="shared" si="6"/>
        <v>#REF!</v>
      </c>
    </row>
    <row r="31" spans="1:12">
      <c r="A31" s="243">
        <v>6</v>
      </c>
      <c r="B31" s="257" t="s">
        <v>220</v>
      </c>
      <c r="C31" s="214">
        <v>0</v>
      </c>
      <c r="D31" s="214">
        <v>0</v>
      </c>
      <c r="E31" s="214">
        <f t="shared" si="1"/>
        <v>0</v>
      </c>
      <c r="F31" s="214"/>
      <c r="G31" s="214"/>
    </row>
    <row r="32" spans="1:12">
      <c r="A32" s="249" t="s">
        <v>221</v>
      </c>
      <c r="B32" s="213" t="s">
        <v>222</v>
      </c>
      <c r="C32" s="214">
        <v>451407458</v>
      </c>
      <c r="D32" s="214">
        <v>460435285</v>
      </c>
      <c r="E32" s="214">
        <f t="shared" si="1"/>
        <v>9027827</v>
      </c>
      <c r="F32" s="214">
        <f t="shared" ref="F32:F35" si="7">+E32/C32*100</f>
        <v>1.9999286321051433</v>
      </c>
      <c r="G32" s="214"/>
      <c r="H32" s="229"/>
      <c r="I32" s="230"/>
      <c r="J32" s="230"/>
      <c r="K32" s="230"/>
      <c r="L32" s="230"/>
    </row>
    <row r="33" spans="1:13" ht="47.25" customHeight="1">
      <c r="A33" s="249">
        <v>6.2</v>
      </c>
      <c r="B33" s="213" t="s">
        <v>223</v>
      </c>
      <c r="C33" s="214">
        <v>27748085</v>
      </c>
      <c r="D33" s="214">
        <v>39807011</v>
      </c>
      <c r="E33" s="214">
        <f t="shared" si="1"/>
        <v>12058926</v>
      </c>
      <c r="F33" s="214">
        <f t="shared" si="7"/>
        <v>43.458588223295408</v>
      </c>
      <c r="G33" s="214" t="s">
        <v>281</v>
      </c>
      <c r="H33" s="229"/>
      <c r="I33" s="230"/>
      <c r="J33" s="230"/>
      <c r="K33" s="230"/>
      <c r="L33" s="230"/>
      <c r="M33" s="251"/>
    </row>
    <row r="34" spans="1:13" ht="43.5" customHeight="1">
      <c r="A34" s="249">
        <v>6.3</v>
      </c>
      <c r="B34" s="213" t="s">
        <v>225</v>
      </c>
      <c r="C34" s="214">
        <v>31277913</v>
      </c>
      <c r="D34" s="214">
        <v>13432393</v>
      </c>
      <c r="E34" s="214">
        <f t="shared" si="1"/>
        <v>-17845520</v>
      </c>
      <c r="F34" s="214">
        <f t="shared" si="7"/>
        <v>-57.05470182745249</v>
      </c>
      <c r="G34" s="210" t="s">
        <v>282</v>
      </c>
      <c r="H34" s="229"/>
      <c r="I34" s="230"/>
      <c r="J34" s="230"/>
      <c r="K34" s="230"/>
      <c r="L34" s="230"/>
    </row>
    <row r="35" spans="1:13">
      <c r="A35" s="249">
        <v>6.4</v>
      </c>
      <c r="B35" s="213" t="s">
        <v>227</v>
      </c>
      <c r="C35" s="214">
        <v>4453766</v>
      </c>
      <c r="D35" s="214">
        <v>2862369</v>
      </c>
      <c r="E35" s="214">
        <f t="shared" si="1"/>
        <v>-1591397</v>
      </c>
      <c r="F35" s="214">
        <f t="shared" si="7"/>
        <v>-35.731491057231118</v>
      </c>
      <c r="G35" s="214" t="s">
        <v>283</v>
      </c>
      <c r="H35" s="229"/>
      <c r="I35" s="230"/>
      <c r="J35" s="230"/>
      <c r="K35" s="230"/>
      <c r="L35" s="230"/>
    </row>
    <row r="36" spans="1:13">
      <c r="A36" s="249">
        <v>6.5</v>
      </c>
      <c r="B36" s="213" t="s">
        <v>229</v>
      </c>
      <c r="C36" s="214">
        <v>0</v>
      </c>
      <c r="D36" s="214">
        <v>0</v>
      </c>
      <c r="E36" s="214">
        <f t="shared" si="1"/>
        <v>0</v>
      </c>
      <c r="F36" s="214"/>
      <c r="G36" s="214"/>
      <c r="H36" s="228"/>
      <c r="I36" s="228"/>
      <c r="J36" s="228"/>
      <c r="K36" s="228"/>
      <c r="L36" s="228"/>
    </row>
    <row r="37" spans="1:13" ht="25.5">
      <c r="A37" s="249">
        <v>6.6</v>
      </c>
      <c r="B37" s="213" t="s">
        <v>230</v>
      </c>
      <c r="C37" s="214">
        <v>12538171</v>
      </c>
      <c r="D37" s="214">
        <v>8100227</v>
      </c>
      <c r="E37" s="214">
        <f t="shared" si="1"/>
        <v>-4437944</v>
      </c>
      <c r="F37" s="214">
        <f>+E37/C37*100</f>
        <v>-35.395465574683897</v>
      </c>
      <c r="G37" s="260" t="s">
        <v>284</v>
      </c>
      <c r="H37" s="229"/>
      <c r="I37" s="230"/>
      <c r="J37" s="230"/>
      <c r="K37" s="230"/>
      <c r="L37" s="230"/>
    </row>
    <row r="38" spans="1:13">
      <c r="A38" s="249"/>
      <c r="B38" s="257" t="s">
        <v>232</v>
      </c>
      <c r="C38" s="259">
        <f>SUM(C32:C37)</f>
        <v>527425393</v>
      </c>
      <c r="D38" s="259">
        <f t="shared" ref="D38" si="8">SUM(D32:D37)</f>
        <v>524637285</v>
      </c>
      <c r="E38" s="259">
        <f t="shared" si="1"/>
        <v>-2788108</v>
      </c>
      <c r="F38" s="259">
        <f>+E38/C38*100</f>
        <v>-0.52862604588323259</v>
      </c>
      <c r="G38" s="259"/>
      <c r="H38" s="236">
        <f t="shared" ref="H38:L38" si="9">SUM(H31:H37)</f>
        <v>0</v>
      </c>
      <c r="I38" s="237">
        <f t="shared" si="9"/>
        <v>0</v>
      </c>
      <c r="J38" s="237">
        <f t="shared" si="9"/>
        <v>0</v>
      </c>
      <c r="K38" s="237">
        <f t="shared" si="9"/>
        <v>0</v>
      </c>
      <c r="L38" s="237">
        <f t="shared" si="9"/>
        <v>0</v>
      </c>
    </row>
    <row r="39" spans="1:13" s="211" customFormat="1">
      <c r="A39" s="249">
        <v>7</v>
      </c>
      <c r="B39" s="213" t="s">
        <v>233</v>
      </c>
      <c r="C39" s="214">
        <v>55184</v>
      </c>
      <c r="D39" s="214">
        <v>58088</v>
      </c>
      <c r="E39" s="214">
        <f t="shared" si="1"/>
        <v>2904</v>
      </c>
      <c r="F39" s="214">
        <f>+E39/C39*100</f>
        <v>5.2623948970716148</v>
      </c>
      <c r="G39" s="214"/>
      <c r="H39" s="228"/>
      <c r="I39" s="228"/>
      <c r="J39" s="228"/>
      <c r="K39" s="228"/>
      <c r="L39" s="228"/>
    </row>
    <row r="40" spans="1:13">
      <c r="A40" s="249"/>
      <c r="B40" s="213"/>
      <c r="C40" s="214">
        <v>0</v>
      </c>
      <c r="D40" s="214">
        <v>0</v>
      </c>
      <c r="E40" s="214">
        <f t="shared" si="1"/>
        <v>0</v>
      </c>
      <c r="F40" s="214"/>
      <c r="G40" s="214"/>
      <c r="H40" s="228"/>
      <c r="I40" s="228"/>
      <c r="J40" s="228"/>
      <c r="K40" s="228"/>
      <c r="L40" s="228"/>
    </row>
    <row r="41" spans="1:13">
      <c r="A41" s="249"/>
      <c r="B41" s="213"/>
      <c r="C41" s="214">
        <v>0</v>
      </c>
      <c r="D41" s="214">
        <v>0</v>
      </c>
      <c r="E41" s="214">
        <f t="shared" si="1"/>
        <v>0</v>
      </c>
      <c r="F41" s="214"/>
      <c r="G41" s="214"/>
      <c r="H41" s="228"/>
      <c r="I41" s="228"/>
      <c r="J41" s="228"/>
      <c r="K41" s="228"/>
      <c r="L41" s="228"/>
    </row>
    <row r="42" spans="1:13">
      <c r="A42" s="249">
        <v>9.1</v>
      </c>
      <c r="B42" s="213" t="s">
        <v>235</v>
      </c>
      <c r="C42" s="214">
        <v>243308342</v>
      </c>
      <c r="D42" s="214">
        <v>229738359</v>
      </c>
      <c r="E42" s="214">
        <f t="shared" si="1"/>
        <v>-13569983</v>
      </c>
      <c r="F42" s="214">
        <f>+E42/C42*100</f>
        <v>-5.57727815185227</v>
      </c>
      <c r="G42" s="214"/>
      <c r="H42" s="228"/>
      <c r="I42" s="228"/>
      <c r="J42" s="228"/>
      <c r="K42" s="228"/>
      <c r="L42" s="228"/>
    </row>
    <row r="43" spans="1:13" ht="13.5" customHeight="1">
      <c r="A43" s="249"/>
      <c r="B43" s="213"/>
      <c r="C43" s="214">
        <v>0</v>
      </c>
      <c r="D43" s="214">
        <v>0</v>
      </c>
      <c r="E43" s="214">
        <f t="shared" si="1"/>
        <v>0</v>
      </c>
      <c r="F43" s="214"/>
      <c r="G43" s="214"/>
      <c r="H43" s="228"/>
      <c r="I43" s="228"/>
      <c r="J43" s="228"/>
      <c r="K43" s="228"/>
      <c r="L43" s="228"/>
    </row>
    <row r="44" spans="1:13" ht="25.5">
      <c r="A44" s="249">
        <v>10</v>
      </c>
      <c r="B44" s="257" t="s">
        <v>236</v>
      </c>
      <c r="C44" s="214">
        <v>30055359</v>
      </c>
      <c r="D44" s="214">
        <v>33801977</v>
      </c>
      <c r="E44" s="214">
        <f t="shared" si="1"/>
        <v>3746618</v>
      </c>
      <c r="F44" s="214">
        <f>+E44/C44*100</f>
        <v>12.465723666784349</v>
      </c>
      <c r="G44" s="214" t="s">
        <v>285</v>
      </c>
      <c r="H44" s="239"/>
      <c r="I44" s="240"/>
      <c r="J44" s="240"/>
      <c r="K44" s="240"/>
      <c r="L44" s="240"/>
    </row>
    <row r="45" spans="1:13">
      <c r="A45" s="249">
        <v>11</v>
      </c>
      <c r="B45" s="257" t="s">
        <v>237</v>
      </c>
      <c r="C45" s="259">
        <f>C11+C16+C18+C19+C30+C38+C39+C42+C44</f>
        <v>1018026213</v>
      </c>
      <c r="D45" s="259">
        <f t="shared" ref="D45" si="10">D11+D16+D18+D19+D30+D38+D39+D42+D44</f>
        <v>1017884662</v>
      </c>
      <c r="E45" s="259">
        <f t="shared" si="1"/>
        <v>-141551</v>
      </c>
      <c r="F45" s="259">
        <f>+E45/C45*100</f>
        <v>-1.3904455326633128E-2</v>
      </c>
      <c r="G45" s="259"/>
      <c r="H45" s="236" t="e">
        <f t="shared" ref="H45:L45" si="11">+H11+H16+H18+H19+H30+H38+H39+H40+H42+H44+H43</f>
        <v>#REF!</v>
      </c>
      <c r="I45" s="237" t="e">
        <f t="shared" si="11"/>
        <v>#REF!</v>
      </c>
      <c r="J45" s="237" t="e">
        <f t="shared" si="11"/>
        <v>#REF!</v>
      </c>
      <c r="K45" s="237" t="e">
        <f t="shared" si="11"/>
        <v>#REF!</v>
      </c>
      <c r="L45" s="237" t="e">
        <f t="shared" si="11"/>
        <v>#REF!</v>
      </c>
    </row>
    <row r="46" spans="1:13" ht="25.5">
      <c r="A46" s="249">
        <v>12</v>
      </c>
      <c r="B46" s="257" t="s">
        <v>238</v>
      </c>
      <c r="C46" s="214">
        <v>945853912</v>
      </c>
      <c r="D46" s="214">
        <v>49752604</v>
      </c>
      <c r="E46" s="214">
        <f t="shared" si="1"/>
        <v>-896101308</v>
      </c>
      <c r="F46" s="214">
        <f>+E46/C46*100</f>
        <v>-94.739927237304698</v>
      </c>
      <c r="G46" s="214" t="s">
        <v>286</v>
      </c>
      <c r="H46" s="235">
        <f>[1]Annexure_Final!Z1537+[1]Annexure_Final!Z1513</f>
        <v>3924611</v>
      </c>
      <c r="I46" s="235">
        <f>[1]Annexure_Final!AA1537+[1]Annexure_Final!AA1513</f>
        <v>2482346</v>
      </c>
      <c r="J46" s="235">
        <f>[1]Annexure_Final!AB1537+[1]Annexure_Final!AB1513</f>
        <v>3202229</v>
      </c>
      <c r="K46" s="235">
        <f>[1]Annexure_Final!AC1537+[1]Annexure_Final!AC1513</f>
        <v>1586839</v>
      </c>
      <c r="L46" s="235">
        <f>[1]Annexure_Final!AD1537+[1]Annexure_Final!AD1513</f>
        <v>26786964</v>
      </c>
    </row>
    <row r="47" spans="1:13">
      <c r="A47" s="249">
        <v>13</v>
      </c>
      <c r="B47" s="257" t="s">
        <v>240</v>
      </c>
      <c r="C47" s="259">
        <f>C45-C46</f>
        <v>72172301</v>
      </c>
      <c r="D47" s="259">
        <f t="shared" ref="D47" si="12">D45-D46</f>
        <v>968132058</v>
      </c>
      <c r="E47" s="259">
        <f t="shared" si="1"/>
        <v>895959757</v>
      </c>
      <c r="F47" s="259">
        <f>+E47/C47*100</f>
        <v>1241.417752497596</v>
      </c>
      <c r="G47" s="259"/>
      <c r="H47" s="241" t="e">
        <f t="shared" ref="H47:L47" si="13">+H45-H46</f>
        <v>#REF!</v>
      </c>
      <c r="I47" s="242" t="e">
        <f t="shared" si="13"/>
        <v>#REF!</v>
      </c>
      <c r="J47" s="242" t="e">
        <f t="shared" si="13"/>
        <v>#REF!</v>
      </c>
      <c r="K47" s="242" t="e">
        <f t="shared" si="13"/>
        <v>#REF!</v>
      </c>
      <c r="L47" s="242" t="e">
        <f t="shared" si="13"/>
        <v>#REF!</v>
      </c>
    </row>
    <row r="48" spans="1:13" ht="38.25">
      <c r="A48" s="249">
        <v>14</v>
      </c>
      <c r="B48" s="213" t="s">
        <v>241</v>
      </c>
      <c r="C48" s="214"/>
      <c r="D48" s="214"/>
      <c r="E48" s="214">
        <f t="shared" si="0"/>
        <v>0</v>
      </c>
      <c r="F48" s="214"/>
      <c r="G48" s="214"/>
    </row>
  </sheetData>
  <printOptions horizontalCentered="1"/>
  <pageMargins left="0.41" right="0.2" top="0.98425196850393704" bottom="0.70866141732283472" header="0.51181102362204722" footer="0.51181102362204722"/>
  <pageSetup paperSize="9" scale="72" fitToHeight="4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9</vt:i4>
      </vt:variant>
    </vt:vector>
  </HeadingPairs>
  <TitlesOfParts>
    <vt:vector size="16" baseType="lpstr">
      <vt:lpstr>Annexure-III 1 to 3</vt:lpstr>
      <vt:lpstr>Annexure-IV</vt:lpstr>
      <vt:lpstr>Annexure-XIX (CH-I)</vt:lpstr>
      <vt:lpstr>15-16&amp;16-17</vt:lpstr>
      <vt:lpstr>14-15%15-16</vt:lpstr>
      <vt:lpstr>13-14 &amp; 14-15</vt:lpstr>
      <vt:lpstr>12-13&amp; 13-14</vt:lpstr>
      <vt:lpstr>'13-14 &amp; 14-15'!Print_Area</vt:lpstr>
      <vt:lpstr>'14-15%15-16'!Print_Area</vt:lpstr>
      <vt:lpstr>'Annexure-III 1 to 3'!Print_Area</vt:lpstr>
      <vt:lpstr>'Annexure-IV'!Print_Area</vt:lpstr>
      <vt:lpstr>'Annexure-XIX (CH-I)'!Print_Area</vt:lpstr>
      <vt:lpstr>'12-13&amp; 13-14'!Print_Titles</vt:lpstr>
      <vt:lpstr>'13-14 &amp; 14-15'!Print_Titles</vt:lpstr>
      <vt:lpstr>'14-15%15-16'!Print_Titles</vt:lpstr>
      <vt:lpstr>'15-16&amp;16-17'!Print_Titles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Online2PDF.com</dc:creator>
  <cp:lastModifiedBy>dhanush</cp:lastModifiedBy>
  <cp:lastPrinted>2018-01-25T05:21:27Z</cp:lastPrinted>
  <dcterms:created xsi:type="dcterms:W3CDTF">2017-11-17T07:25:10Z</dcterms:created>
  <dcterms:modified xsi:type="dcterms:W3CDTF">2018-01-29T09:13:54Z</dcterms:modified>
</cp:coreProperties>
</file>